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45" yWindow="195" windowWidth="9645" windowHeight="9600" activeTab="0"/>
  </bookViews>
  <sheets>
    <sheet name="ГОРОНО сч.40701" sheetId="1" r:id="rId1"/>
    <sheet name="Лист2" sheetId="2" r:id="rId2"/>
  </sheets>
  <definedNames>
    <definedName name="_xlnm._FilterDatabase" localSheetId="0" hidden="1">'ГОРОНО сч.40701'!$A$13:$Y$80</definedName>
    <definedName name="_xlnm.Print_Titles" localSheetId="0">'ГОРОНО сч.40701'!$10:$13</definedName>
    <definedName name="_xlnm.Print_Area" localSheetId="0">'ГОРОНО сч.40701'!$A$1:$S$87</definedName>
  </definedNames>
  <calcPr fullCalcOnLoad="1"/>
</workbook>
</file>

<file path=xl/sharedStrings.xml><?xml version="1.0" encoding="utf-8"?>
<sst xmlns="http://schemas.openxmlformats.org/spreadsheetml/2006/main" count="534" uniqueCount="114">
  <si>
    <t>Периодичность: месячная</t>
  </si>
  <si>
    <t>Единица измерения: руб.</t>
  </si>
  <si>
    <t>на 1</t>
  </si>
  <si>
    <t>Код</t>
  </si>
  <si>
    <t>01</t>
  </si>
  <si>
    <t xml:space="preserve">Наименование </t>
  </si>
  <si>
    <t>Субсидии из городского бюджета</t>
  </si>
  <si>
    <t>Средства от оказания платных услуг</t>
  </si>
  <si>
    <t>Иные поступления</t>
  </si>
  <si>
    <t>Х</t>
  </si>
  <si>
    <t>1. Доходы бюджетных  учреждений</t>
  </si>
  <si>
    <t>07</t>
  </si>
  <si>
    <t>2. Расходы бюджетных  учреждений</t>
  </si>
  <si>
    <t>ИТОГО доходы</t>
  </si>
  <si>
    <t>000</t>
  </si>
  <si>
    <t xml:space="preserve">Заработная плата                                        </t>
  </si>
  <si>
    <t xml:space="preserve">Прочие выплаты                                          </t>
  </si>
  <si>
    <t>Начисления на выплаты по оплате труда</t>
  </si>
  <si>
    <t xml:space="preserve">Услуги связи                                            </t>
  </si>
  <si>
    <t xml:space="preserve">Транспортные услуги                                     </t>
  </si>
  <si>
    <t xml:space="preserve">Коммунальные услуги                                     </t>
  </si>
  <si>
    <t>Арендная плата за пользование имуществом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</si>
  <si>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</si>
  <si>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</si>
  <si>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 xml:space="preserve">Пособия по социальной помощи населению                  </t>
  </si>
  <si>
    <t xml:space="preserve">Прочие расходы                                          </t>
  </si>
  <si>
    <t xml:space="preserve">Увеличение стоимости основных средств                   </t>
  </si>
  <si>
    <t xml:space="preserve">Увеличение стоимости материальных запасов               </t>
  </si>
  <si>
    <t>ИТОГО расходы</t>
  </si>
  <si>
    <t>3. Остатки средств бюджетных учреждений</t>
  </si>
  <si>
    <t>Мин</t>
  </si>
  <si>
    <t>Рз</t>
  </si>
  <si>
    <t>Пр</t>
  </si>
  <si>
    <t>ЦСр</t>
  </si>
  <si>
    <t>ВР</t>
  </si>
  <si>
    <t>КОСГУ</t>
  </si>
  <si>
    <t>223</t>
  </si>
  <si>
    <t xml:space="preserve">           - отопление</t>
  </si>
  <si>
    <t xml:space="preserve">           - электроэнергия</t>
  </si>
  <si>
    <t>4. Расшифровка расходов по КОСГУ 223</t>
  </si>
  <si>
    <t>ИТОГО</t>
  </si>
  <si>
    <t>Приложение</t>
  </si>
  <si>
    <t>Наименование отчитывающейся организации:</t>
  </si>
  <si>
    <t>МП</t>
  </si>
  <si>
    <t>3.2. Остатки средств на конец отчетного периода</t>
  </si>
  <si>
    <t>611</t>
  </si>
  <si>
    <t>612</t>
  </si>
  <si>
    <t>340</t>
  </si>
  <si>
    <t>852</t>
  </si>
  <si>
    <t xml:space="preserve">           - прочие расходы</t>
  </si>
  <si>
    <t xml:space="preserve">           - водоснабжение и водоотведение</t>
  </si>
  <si>
    <t>Денежное поощрение лучшим воспитателям (включая старших) муниципальных образовательных учреждений, реализующих основную общеобразовательную программу дошкольного образования</t>
  </si>
  <si>
    <t>Денежное поощрение лучшим воспитателям (включая старших) муниципальных образовательных учреждений, реализующих основную общеобразовательную программу дошкольного образования - всего, в т.ч.:</t>
  </si>
  <si>
    <t>Ведомственная целевая программа «Развитие и содержание сети детских дошкольных учреждений города Мичуринска на 2012-2014 годы» - всего, в т.ч.:</t>
  </si>
  <si>
    <t>Обеспечение мер социальной поддержки многодетных семей в Тамбовской области</t>
  </si>
  <si>
    <t>211</t>
  </si>
  <si>
    <t>213</t>
  </si>
  <si>
    <t>225</t>
  </si>
  <si>
    <t>00</t>
  </si>
  <si>
    <t>0000000</t>
  </si>
  <si>
    <t>Т.В.Шмакова</t>
  </si>
  <si>
    <t>Расходы на питание</t>
  </si>
  <si>
    <t>Расходы на питание - всего, в т.ч.:</t>
  </si>
  <si>
    <t>Расходы на приобретение угля - всего, в т.ч.:</t>
  </si>
  <si>
    <t>Приобретение угля</t>
  </si>
  <si>
    <t>ОТЧЕТ</t>
  </si>
  <si>
    <t xml:space="preserve">           - оплата газа и транспортировки газа</t>
  </si>
  <si>
    <t>утверждено</t>
  </si>
  <si>
    <t>ИТОГО остаток на начало периода</t>
  </si>
  <si>
    <t>ИТОГО остаток на конец периода</t>
  </si>
  <si>
    <t>доходы</t>
  </si>
  <si>
    <t>ост.на начало года</t>
  </si>
  <si>
    <t>ост.на конец периода</t>
  </si>
  <si>
    <t>3.1. Остатки средств на начало года</t>
  </si>
  <si>
    <t>5. Справочно</t>
  </si>
  <si>
    <t>5.1. Расходы на организацию питания</t>
  </si>
  <si>
    <t>5.2. Расходы на приобретение угля</t>
  </si>
  <si>
    <t>Ведомственная целевая программа «Развитие и содержание сети детских дошкольных учреждений города Мичуринска»</t>
  </si>
  <si>
    <t>Ведомственная целевая программа «Развитие и содержание сети детских дошкольных учреждений города Мичуринска» - всего, в т.ч.:</t>
  </si>
  <si>
    <t>касса</t>
  </si>
  <si>
    <t>Остаток средств на начало финансового года</t>
  </si>
  <si>
    <t>план за счет остатка</t>
  </si>
  <si>
    <t>Средства текущего финансового года</t>
  </si>
  <si>
    <t>к письму финансового управления администрации                                                                                                                                                     г. Мичуринска от 15.02.2012 № 93</t>
  </si>
  <si>
    <t>Обеспечение мер социальной поддержки многодетных семей в части предоставления скидки по оплате за присмотр и уход за детьми</t>
  </si>
  <si>
    <t>Обеспечение мер социальной поддержки многодетных семей в части предоставления скидки по оплате за присмотр и уход за детьми - всего, в т.ч.:</t>
  </si>
  <si>
    <t>Ежемесячные выплаты стимулирующего характера молодым специалистам из числа педагогических работников муниципальных образовательных организациях, осуществляющих образовательную деятельность по образовательным программам  дошкольного образования</t>
  </si>
  <si>
    <t>Ежемесячные выплаты стимулирующего характера молодым специалистам из числа педагогических работников муниципальных образовательных организациях, осуществляющих образовательную деятельность по образовательным программам  дошкольного образования - всего, в т.ч.: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</si>
  <si>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</si>
  <si>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- всего, в т.ч.:</t>
  </si>
  <si>
    <t>111</t>
  </si>
  <si>
    <t>310</t>
  </si>
  <si>
    <t>244</t>
  </si>
  <si>
    <t>01101N6280</t>
  </si>
  <si>
    <t>0110118010</t>
  </si>
  <si>
    <t>06104N3150</t>
  </si>
  <si>
    <t>119</t>
  </si>
  <si>
    <t>Руководитель</t>
  </si>
  <si>
    <t>Главный бухгалтер</t>
  </si>
  <si>
    <t>о выполнении плана финансово-хозяйственной деятельности</t>
  </si>
  <si>
    <t>112</t>
  </si>
  <si>
    <t>851</t>
  </si>
  <si>
    <t>853</t>
  </si>
  <si>
    <t>обл</t>
  </si>
  <si>
    <t>местн</t>
  </si>
  <si>
    <t>Наименование бюджета</t>
  </si>
  <si>
    <t>января</t>
  </si>
  <si>
    <t>Н.В.Царькова</t>
  </si>
  <si>
    <t>2019 года</t>
  </si>
  <si>
    <t>Осуществление выплат, предусмотренных мерами дополнительного стимулирования педагогических работников, в системе дошкольного образования</t>
  </si>
  <si>
    <t>01102N7370</t>
  </si>
  <si>
    <t>291</t>
  </si>
  <si>
    <t>293</t>
  </si>
  <si>
    <t>МБДОУ "Детский сад комбинированного вида  № 25 "Рябинушка" г.Мичуринска Тамбовской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</si>
</sst>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</numFmts>
  <fonts count="46">
    <font>
      <sz val="10"/>
      <name val="Arial Cyr"/>
      <family val="0"/>
    </font>
    <font>
      <sz val="8"/>
      <name val="Arial Cyr"/>
      <family val="2"/>
    </font>
    <font>
      <sz val="7.5"/>
      <name val="Arial Cyr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3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3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43" fontId="3" fillId="0" borderId="11" xfId="6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wrapText="1"/>
    </xf>
    <xf numFmtId="43" fontId="1" fillId="0" borderId="11" xfId="60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6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3" fontId="6" fillId="4" borderId="11" xfId="6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3" fontId="6" fillId="0" borderId="0" xfId="6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3" fontId="1" fillId="0" borderId="0" xfId="60" applyFont="1" applyFill="1" applyBorder="1" applyAlignment="1">
      <alignment horizontal="center"/>
    </xf>
    <xf numFmtId="49" fontId="6" fillId="0" borderId="11" xfId="0" applyNumberFormat="1" applyFont="1" applyBorder="1" applyAlignment="1">
      <alignment wrapText="1"/>
    </xf>
    <xf numFmtId="9" fontId="6" fillId="0" borderId="11" xfId="57" applyFont="1" applyBorder="1" applyAlignment="1">
      <alignment wrapText="1"/>
    </xf>
    <xf numFmtId="43" fontId="1" fillId="4" borderId="11" xfId="6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3" fontId="1" fillId="4" borderId="11" xfId="6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3" fontId="3" fillId="24" borderId="11" xfId="60" applyFont="1" applyFill="1" applyBorder="1" applyAlignment="1">
      <alignment horizontal="center"/>
    </xf>
    <xf numFmtId="43" fontId="0" fillId="0" borderId="0" xfId="0" applyNumberFormat="1" applyFill="1" applyAlignment="1">
      <alignment/>
    </xf>
    <xf numFmtId="43" fontId="5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ont="1" applyFill="1" applyAlignment="1">
      <alignment/>
    </xf>
    <xf numFmtId="43" fontId="1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3" fontId="3" fillId="0" borderId="0" xfId="60" applyFont="1" applyFill="1" applyAlignment="1">
      <alignment/>
    </xf>
    <xf numFmtId="43" fontId="1" fillId="0" borderId="0" xfId="6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43" fontId="15" fillId="4" borderId="11" xfId="60" applyFont="1" applyFill="1" applyBorder="1" applyAlignment="1">
      <alignment horizontal="center"/>
    </xf>
    <xf numFmtId="43" fontId="15" fillId="0" borderId="11" xfId="60" applyFont="1" applyFill="1" applyBorder="1" applyAlignment="1">
      <alignment horizontal="center"/>
    </xf>
    <xf numFmtId="43" fontId="16" fillId="4" borderId="11" xfId="60" applyFont="1" applyFill="1" applyBorder="1" applyAlignment="1">
      <alignment horizontal="center"/>
    </xf>
    <xf numFmtId="43" fontId="17" fillId="0" borderId="11" xfId="60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3" fontId="17" fillId="24" borderId="11" xfId="60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wrapText="1"/>
    </xf>
    <xf numFmtId="49" fontId="15" fillId="0" borderId="11" xfId="0" applyNumberFormat="1" applyFont="1" applyFill="1" applyBorder="1" applyAlignment="1">
      <alignment horizontal="center"/>
    </xf>
    <xf numFmtId="43" fontId="15" fillId="0" borderId="12" xfId="60" applyFont="1" applyFill="1" applyBorder="1" applyAlignment="1">
      <alignment horizontal="center"/>
    </xf>
    <xf numFmtId="43" fontId="15" fillId="24" borderId="11" xfId="6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/>
    </xf>
    <xf numFmtId="49" fontId="3" fillId="24" borderId="11" xfId="0" applyNumberFormat="1" applyFont="1" applyFill="1" applyBorder="1" applyAlignment="1">
      <alignment wrapText="1"/>
    </xf>
    <xf numFmtId="0" fontId="3" fillId="0" borderId="0" xfId="0" applyNumberFormat="1" applyFont="1" applyAlignment="1">
      <alignment vertical="center" wrapText="1"/>
    </xf>
    <xf numFmtId="49" fontId="0" fillId="0" borderId="0" xfId="0" applyNumberFormat="1" applyFill="1" applyBorder="1" applyAlignment="1">
      <alignment horizontal="left"/>
    </xf>
    <xf numFmtId="43" fontId="17" fillId="0" borderId="12" xfId="6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2" fontId="10" fillId="3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tabSelected="1" view="pageBreakPreview" zoomScale="85" zoomScaleSheetLayoutView="85" zoomScalePageLayoutView="0" workbookViewId="0" topLeftCell="B1">
      <selection activeCell="R59" sqref="R59"/>
    </sheetView>
  </sheetViews>
  <sheetFormatPr defaultColWidth="9.00390625" defaultRowHeight="12.75"/>
  <cols>
    <col min="1" max="1" width="51.75390625" style="3" customWidth="1"/>
    <col min="2" max="2" width="6.75390625" style="3" customWidth="1"/>
    <col min="3" max="3" width="7.00390625" style="3" customWidth="1"/>
    <col min="4" max="4" width="6.00390625" style="3" customWidth="1"/>
    <col min="5" max="5" width="12.75390625" style="3" customWidth="1"/>
    <col min="6" max="6" width="6.25390625" style="3" customWidth="1"/>
    <col min="7" max="7" width="5.125" style="3" customWidth="1"/>
    <col min="8" max="8" width="9.375" style="3" customWidth="1"/>
    <col min="9" max="9" width="5.875" style="3" customWidth="1"/>
    <col min="10" max="10" width="22.625" style="3" customWidth="1"/>
    <col min="11" max="11" width="18.75390625" style="3" customWidth="1"/>
    <col min="12" max="12" width="17.375" style="3" customWidth="1"/>
    <col min="13" max="15" width="17.75390625" style="3" customWidth="1"/>
    <col min="16" max="16" width="20.375" style="3" customWidth="1"/>
    <col min="17" max="17" width="20.875" style="3" customWidth="1"/>
    <col min="18" max="18" width="20.00390625" style="3" customWidth="1"/>
    <col min="19" max="19" width="20.875" style="3" customWidth="1"/>
    <col min="20" max="20" width="16.375" style="3" customWidth="1"/>
    <col min="21" max="21" width="14.375" style="3" customWidth="1"/>
    <col min="22" max="22" width="15.375" style="3" customWidth="1"/>
    <col min="23" max="23" width="5.125" style="3" customWidth="1"/>
    <col min="24" max="16384" width="9.125" style="3" customWidth="1"/>
  </cols>
  <sheetData>
    <row r="1" spans="6:14" s="1" customFormat="1" ht="12.75">
      <c r="F1" s="2"/>
      <c r="G1" s="2"/>
      <c r="N1" s="1" t="s">
        <v>41</v>
      </c>
    </row>
    <row r="2" spans="6:19" s="1" customFormat="1" ht="24.75" customHeight="1">
      <c r="F2" s="2"/>
      <c r="G2" s="2"/>
      <c r="N2" s="93" t="s">
        <v>83</v>
      </c>
      <c r="O2" s="94"/>
      <c r="P2" s="94"/>
      <c r="Q2" s="94"/>
      <c r="R2" s="94"/>
      <c r="S2" s="94"/>
    </row>
    <row r="3" spans="1:19" ht="15.75">
      <c r="A3" s="95" t="s">
        <v>65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  <c r="O3" s="96"/>
      <c r="P3" s="96"/>
      <c r="Q3" s="96"/>
      <c r="R3" s="96"/>
      <c r="S3" s="96"/>
    </row>
    <row r="4" spans="1:19" ht="15.75">
      <c r="A4" s="95" t="s">
        <v>99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96"/>
      <c r="P4" s="96"/>
      <c r="Q4" s="96"/>
      <c r="R4" s="96"/>
      <c r="S4" s="96"/>
    </row>
    <row r="5" spans="1:12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9" s="7" customFormat="1" ht="15" customHeight="1">
      <c r="A6" s="4"/>
      <c r="B6" s="5"/>
      <c r="C6" s="29"/>
      <c r="D6" s="29"/>
      <c r="E6" s="29"/>
      <c r="F6" s="29"/>
      <c r="G6" s="29"/>
      <c r="H6" s="30"/>
      <c r="I6" s="30"/>
      <c r="J6" s="5" t="s">
        <v>2</v>
      </c>
      <c r="K6" s="97" t="s">
        <v>106</v>
      </c>
      <c r="L6" s="98"/>
      <c r="M6" s="75" t="s">
        <v>108</v>
      </c>
      <c r="N6" s="29"/>
      <c r="O6" s="29"/>
      <c r="P6" s="29"/>
      <c r="Q6" s="29"/>
      <c r="R6" s="29"/>
      <c r="S6" s="29"/>
    </row>
    <row r="7" spans="1:19" ht="21" customHeight="1">
      <c r="A7" s="8" t="s">
        <v>42</v>
      </c>
      <c r="B7" s="99" t="s">
        <v>113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45"/>
      <c r="Q7" s="45"/>
      <c r="R7" s="28"/>
      <c r="S7" s="28"/>
    </row>
    <row r="8" spans="1:19" ht="8.25" customHeight="1">
      <c r="A8" s="8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8"/>
      <c r="N8" s="28"/>
      <c r="O8" s="28"/>
      <c r="P8" s="28"/>
      <c r="Q8" s="28"/>
      <c r="R8" s="28"/>
      <c r="S8" s="28"/>
    </row>
    <row r="9" spans="1:19" ht="15" customHeight="1">
      <c r="A9" s="8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8"/>
      <c r="N9" s="28"/>
      <c r="O9" s="28"/>
      <c r="P9" s="28"/>
      <c r="Q9" s="28"/>
      <c r="R9" s="28"/>
      <c r="S9" s="28"/>
    </row>
    <row r="10" spans="1:19" ht="12.75">
      <c r="A10" s="82" t="s">
        <v>5</v>
      </c>
      <c r="B10" s="80" t="s">
        <v>3</v>
      </c>
      <c r="C10" s="81"/>
      <c r="D10" s="81"/>
      <c r="E10" s="81"/>
      <c r="F10" s="81"/>
      <c r="G10" s="81"/>
      <c r="H10" s="81"/>
      <c r="I10" s="59"/>
      <c r="J10" s="91" t="s">
        <v>82</v>
      </c>
      <c r="K10" s="90"/>
      <c r="L10" s="90"/>
      <c r="M10" s="90"/>
      <c r="N10" s="90"/>
      <c r="O10" s="90"/>
      <c r="P10" s="82" t="s">
        <v>80</v>
      </c>
      <c r="Q10" s="90"/>
      <c r="R10" s="82" t="s">
        <v>40</v>
      </c>
      <c r="S10" s="90"/>
    </row>
    <row r="11" spans="1:19" ht="18.75" customHeight="1">
      <c r="A11" s="81"/>
      <c r="B11" s="81"/>
      <c r="C11" s="81"/>
      <c r="D11" s="81"/>
      <c r="E11" s="81"/>
      <c r="F11" s="81"/>
      <c r="G11" s="81"/>
      <c r="H11" s="81"/>
      <c r="I11" s="59"/>
      <c r="J11" s="82" t="s">
        <v>6</v>
      </c>
      <c r="K11" s="89"/>
      <c r="L11" s="82" t="s">
        <v>7</v>
      </c>
      <c r="M11" s="89"/>
      <c r="N11" s="82" t="s">
        <v>8</v>
      </c>
      <c r="O11" s="89"/>
      <c r="P11" s="90"/>
      <c r="Q11" s="90"/>
      <c r="R11" s="90"/>
      <c r="S11" s="90"/>
    </row>
    <row r="12" spans="1:19" ht="22.5" customHeight="1">
      <c r="A12" s="81"/>
      <c r="B12" s="9" t="s">
        <v>30</v>
      </c>
      <c r="C12" s="9" t="s">
        <v>31</v>
      </c>
      <c r="D12" s="9" t="s">
        <v>32</v>
      </c>
      <c r="E12" s="9" t="s">
        <v>33</v>
      </c>
      <c r="F12" s="9" t="s">
        <v>34</v>
      </c>
      <c r="G12" s="9" t="s">
        <v>34</v>
      </c>
      <c r="H12" s="9" t="s">
        <v>35</v>
      </c>
      <c r="I12" s="9" t="s">
        <v>105</v>
      </c>
      <c r="J12" s="38" t="s">
        <v>67</v>
      </c>
      <c r="K12" s="38" t="s">
        <v>79</v>
      </c>
      <c r="L12" s="38" t="s">
        <v>67</v>
      </c>
      <c r="M12" s="38" t="s">
        <v>79</v>
      </c>
      <c r="N12" s="38" t="s">
        <v>67</v>
      </c>
      <c r="O12" s="38" t="s">
        <v>79</v>
      </c>
      <c r="P12" s="38" t="s">
        <v>81</v>
      </c>
      <c r="Q12" s="38" t="s">
        <v>79</v>
      </c>
      <c r="R12" s="38" t="s">
        <v>67</v>
      </c>
      <c r="S12" s="38" t="s">
        <v>79</v>
      </c>
    </row>
    <row r="13" spans="1:19" ht="10.5" customHeight="1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/>
      <c r="H13" s="10">
        <v>7</v>
      </c>
      <c r="I13" s="10"/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</row>
    <row r="14" spans="1:19" s="31" customFormat="1" ht="18" customHeight="1">
      <c r="A14" s="85" t="s">
        <v>10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87"/>
      <c r="Q14" s="87"/>
      <c r="R14" s="88"/>
      <c r="S14" s="88"/>
    </row>
    <row r="15" spans="1:19" s="11" customFormat="1" ht="48.75" customHeight="1">
      <c r="A15" s="15" t="s">
        <v>109</v>
      </c>
      <c r="B15" s="72" t="s">
        <v>48</v>
      </c>
      <c r="C15" s="72" t="s">
        <v>11</v>
      </c>
      <c r="D15" s="72" t="s">
        <v>4</v>
      </c>
      <c r="E15" s="72" t="s">
        <v>110</v>
      </c>
      <c r="F15" s="72" t="s">
        <v>45</v>
      </c>
      <c r="G15" s="72"/>
      <c r="H15" s="72" t="s">
        <v>70</v>
      </c>
      <c r="I15" s="16"/>
      <c r="J15" s="60">
        <v>160162.07</v>
      </c>
      <c r="K15" s="60">
        <v>154917.35</v>
      </c>
      <c r="L15" s="60"/>
      <c r="M15" s="60"/>
      <c r="N15" s="60"/>
      <c r="O15" s="60"/>
      <c r="P15" s="61" t="s">
        <v>9</v>
      </c>
      <c r="Q15" s="61" t="s">
        <v>9</v>
      </c>
      <c r="R15" s="61">
        <f aca="true" t="shared" si="0" ref="R15:S17">J15+L15+N15</f>
        <v>160162.07</v>
      </c>
      <c r="S15" s="61">
        <f>K15+M15+O15</f>
        <v>154917.35</v>
      </c>
    </row>
    <row r="16" spans="1:19" s="11" customFormat="1" ht="36" customHeight="1">
      <c r="A16" s="17" t="s">
        <v>88</v>
      </c>
      <c r="B16" s="72" t="s">
        <v>48</v>
      </c>
      <c r="C16" s="72" t="s">
        <v>11</v>
      </c>
      <c r="D16" s="72" t="s">
        <v>4</v>
      </c>
      <c r="E16" s="72" t="s">
        <v>93</v>
      </c>
      <c r="F16" s="72" t="s">
        <v>45</v>
      </c>
      <c r="G16" s="72"/>
      <c r="H16" s="72" t="s">
        <v>70</v>
      </c>
      <c r="I16" s="16"/>
      <c r="J16" s="60">
        <v>6529794.32</v>
      </c>
      <c r="K16" s="60">
        <v>6529794.32</v>
      </c>
      <c r="L16" s="60"/>
      <c r="M16" s="60"/>
      <c r="N16" s="60"/>
      <c r="O16" s="60"/>
      <c r="P16" s="61" t="s">
        <v>9</v>
      </c>
      <c r="Q16" s="61" t="s">
        <v>9</v>
      </c>
      <c r="R16" s="61">
        <f t="shared" si="0"/>
        <v>6529794.32</v>
      </c>
      <c r="S16" s="61">
        <f t="shared" si="0"/>
        <v>6529794.32</v>
      </c>
    </row>
    <row r="17" spans="1:19" s="11" customFormat="1" ht="33.75">
      <c r="A17" s="15" t="s">
        <v>109</v>
      </c>
      <c r="B17" s="72" t="s">
        <v>48</v>
      </c>
      <c r="C17" s="72" t="s">
        <v>11</v>
      </c>
      <c r="D17" s="72" t="s">
        <v>4</v>
      </c>
      <c r="E17" s="72" t="s">
        <v>110</v>
      </c>
      <c r="F17" s="72" t="s">
        <v>46</v>
      </c>
      <c r="G17" s="72"/>
      <c r="H17" s="72" t="s">
        <v>70</v>
      </c>
      <c r="I17" s="16"/>
      <c r="J17" s="60"/>
      <c r="K17" s="60"/>
      <c r="L17" s="60"/>
      <c r="M17" s="60"/>
      <c r="N17" s="60"/>
      <c r="O17" s="60"/>
      <c r="P17" s="61" t="s">
        <v>9</v>
      </c>
      <c r="Q17" s="61" t="s">
        <v>9</v>
      </c>
      <c r="R17" s="61">
        <f t="shared" si="0"/>
        <v>0</v>
      </c>
      <c r="S17" s="61">
        <f>K17+M17+O17</f>
        <v>0</v>
      </c>
    </row>
    <row r="18" spans="1:19" s="11" customFormat="1" ht="22.5">
      <c r="A18" s="15" t="s">
        <v>77</v>
      </c>
      <c r="B18" s="72" t="s">
        <v>48</v>
      </c>
      <c r="C18" s="72" t="s">
        <v>11</v>
      </c>
      <c r="D18" s="72" t="s">
        <v>4</v>
      </c>
      <c r="E18" s="72" t="s">
        <v>94</v>
      </c>
      <c r="F18" s="72" t="s">
        <v>45</v>
      </c>
      <c r="G18" s="72"/>
      <c r="H18" s="72" t="s">
        <v>70</v>
      </c>
      <c r="I18" s="16"/>
      <c r="J18" s="60">
        <v>5224550.77</v>
      </c>
      <c r="K18" s="60">
        <f>5224550.77</f>
        <v>5224550.77</v>
      </c>
      <c r="L18" s="60">
        <v>2391608.98</v>
      </c>
      <c r="M18" s="60">
        <f>2050683.74+182739.1-10707.74</f>
        <v>2222715.0999999996</v>
      </c>
      <c r="N18" s="60">
        <v>130000</v>
      </c>
      <c r="O18" s="60">
        <v>106784.54</v>
      </c>
      <c r="P18" s="61"/>
      <c r="Q18" s="61"/>
      <c r="R18" s="61">
        <f>J18+L18+N18+P18</f>
        <v>7746159.75</v>
      </c>
      <c r="S18" s="61">
        <f>K18+M18+O18+Q18</f>
        <v>7554050.409999999</v>
      </c>
    </row>
    <row r="19" spans="1:19" s="11" customFormat="1" ht="33.75">
      <c r="A19" s="15" t="s">
        <v>84</v>
      </c>
      <c r="B19" s="72" t="s">
        <v>48</v>
      </c>
      <c r="C19" s="72" t="s">
        <v>11</v>
      </c>
      <c r="D19" s="72" t="s">
        <v>4</v>
      </c>
      <c r="E19" s="72" t="s">
        <v>95</v>
      </c>
      <c r="F19" s="72" t="s">
        <v>46</v>
      </c>
      <c r="G19" s="72"/>
      <c r="H19" s="72" t="s">
        <v>70</v>
      </c>
      <c r="I19" s="16"/>
      <c r="J19" s="60">
        <v>240837.41</v>
      </c>
      <c r="K19" s="60">
        <v>240837.41</v>
      </c>
      <c r="L19" s="60"/>
      <c r="M19" s="60"/>
      <c r="N19" s="60"/>
      <c r="O19" s="60"/>
      <c r="P19" s="61" t="s">
        <v>9</v>
      </c>
      <c r="Q19" s="61" t="s">
        <v>9</v>
      </c>
      <c r="R19" s="61">
        <f>J19+L19+N19</f>
        <v>240837.41</v>
      </c>
      <c r="S19" s="61">
        <f>K19+M19+O19</f>
        <v>240837.41</v>
      </c>
    </row>
    <row r="20" spans="1:23" s="19" customFormat="1" ht="22.5" customHeight="1">
      <c r="A20" s="83" t="s">
        <v>13</v>
      </c>
      <c r="B20" s="84"/>
      <c r="C20" s="84"/>
      <c r="D20" s="84"/>
      <c r="E20" s="84"/>
      <c r="F20" s="84"/>
      <c r="G20" s="84"/>
      <c r="H20" s="84"/>
      <c r="I20" s="58"/>
      <c r="J20" s="63">
        <f aca="true" t="shared" si="1" ref="J20:S20">SUM(J15:J19)</f>
        <v>12155344.57</v>
      </c>
      <c r="K20" s="63">
        <f t="shared" si="1"/>
        <v>12150099.85</v>
      </c>
      <c r="L20" s="63">
        <f t="shared" si="1"/>
        <v>2391608.98</v>
      </c>
      <c r="M20" s="63">
        <f t="shared" si="1"/>
        <v>2222715.0999999996</v>
      </c>
      <c r="N20" s="63">
        <f t="shared" si="1"/>
        <v>130000</v>
      </c>
      <c r="O20" s="63">
        <f t="shared" si="1"/>
        <v>106784.54</v>
      </c>
      <c r="P20" s="63">
        <f t="shared" si="1"/>
        <v>0</v>
      </c>
      <c r="Q20" s="63">
        <f t="shared" si="1"/>
        <v>0</v>
      </c>
      <c r="R20" s="63">
        <f t="shared" si="1"/>
        <v>14676953.55</v>
      </c>
      <c r="S20" s="63">
        <f t="shared" si="1"/>
        <v>14479599.489999998</v>
      </c>
      <c r="T20" s="55"/>
      <c r="U20" s="51"/>
      <c r="V20" s="51"/>
      <c r="W20" s="51"/>
    </row>
    <row r="21" spans="1:23" s="11" customFormat="1" ht="21.75" customHeight="1">
      <c r="A21" s="85" t="s">
        <v>12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  <c r="P21" s="87"/>
      <c r="Q21" s="87"/>
      <c r="R21" s="88"/>
      <c r="S21" s="88"/>
      <c r="T21" s="56"/>
      <c r="U21" s="52"/>
      <c r="V21" s="52"/>
      <c r="W21" s="52"/>
    </row>
    <row r="22" spans="1:19" s="11" customFormat="1" ht="127.5" customHeight="1">
      <c r="A22" s="74" t="s">
        <v>87</v>
      </c>
      <c r="B22" s="64" t="s">
        <v>48</v>
      </c>
      <c r="C22" s="64" t="s">
        <v>11</v>
      </c>
      <c r="D22" s="64" t="s">
        <v>4</v>
      </c>
      <c r="E22" s="72" t="s">
        <v>110</v>
      </c>
      <c r="F22" s="64" t="s">
        <v>45</v>
      </c>
      <c r="G22" s="64" t="s">
        <v>14</v>
      </c>
      <c r="H22" s="64" t="s">
        <v>14</v>
      </c>
      <c r="I22" s="64" t="s">
        <v>103</v>
      </c>
      <c r="J22" s="65">
        <f aca="true" t="shared" si="2" ref="J22:S22">SUM(J23:J24)</f>
        <v>160162.07</v>
      </c>
      <c r="K22" s="63">
        <f t="shared" si="2"/>
        <v>154917.35</v>
      </c>
      <c r="L22" s="63">
        <f t="shared" si="2"/>
        <v>0</v>
      </c>
      <c r="M22" s="63">
        <f t="shared" si="2"/>
        <v>0</v>
      </c>
      <c r="N22" s="63">
        <f t="shared" si="2"/>
        <v>0</v>
      </c>
      <c r="O22" s="63">
        <f t="shared" si="2"/>
        <v>0</v>
      </c>
      <c r="P22" s="61" t="s">
        <v>9</v>
      </c>
      <c r="Q22" s="61" t="s">
        <v>9</v>
      </c>
      <c r="R22" s="63">
        <f t="shared" si="2"/>
        <v>160162.07</v>
      </c>
      <c r="S22" s="63">
        <f t="shared" si="2"/>
        <v>154917.35</v>
      </c>
    </row>
    <row r="23" spans="1:19" s="11" customFormat="1" ht="14.25">
      <c r="A23" s="66" t="s">
        <v>15</v>
      </c>
      <c r="B23" s="67" t="s">
        <v>48</v>
      </c>
      <c r="C23" s="67" t="s">
        <v>11</v>
      </c>
      <c r="D23" s="67" t="s">
        <v>4</v>
      </c>
      <c r="E23" s="72" t="s">
        <v>110</v>
      </c>
      <c r="F23" s="67" t="s">
        <v>45</v>
      </c>
      <c r="G23" s="67" t="s">
        <v>90</v>
      </c>
      <c r="H23" s="67">
        <v>211</v>
      </c>
      <c r="I23" s="67"/>
      <c r="J23" s="60">
        <v>124228.85</v>
      </c>
      <c r="K23" s="60">
        <v>118984.13</v>
      </c>
      <c r="L23" s="60"/>
      <c r="M23" s="60"/>
      <c r="N23" s="60"/>
      <c r="O23" s="60"/>
      <c r="P23" s="61" t="s">
        <v>9</v>
      </c>
      <c r="Q23" s="61" t="s">
        <v>9</v>
      </c>
      <c r="R23" s="61">
        <f>J23+L23+N23</f>
        <v>124228.85</v>
      </c>
      <c r="S23" s="61">
        <f>K23+M23+O23</f>
        <v>118984.13</v>
      </c>
    </row>
    <row r="24" spans="1:19" s="11" customFormat="1" ht="14.25">
      <c r="A24" s="66" t="s">
        <v>17</v>
      </c>
      <c r="B24" s="67" t="s">
        <v>48</v>
      </c>
      <c r="C24" s="67" t="s">
        <v>11</v>
      </c>
      <c r="D24" s="67" t="s">
        <v>4</v>
      </c>
      <c r="E24" s="72" t="s">
        <v>110</v>
      </c>
      <c r="F24" s="67" t="s">
        <v>45</v>
      </c>
      <c r="G24" s="67" t="s">
        <v>96</v>
      </c>
      <c r="H24" s="67">
        <v>213</v>
      </c>
      <c r="I24" s="67"/>
      <c r="J24" s="60">
        <v>35933.22</v>
      </c>
      <c r="K24" s="60">
        <v>35933.22</v>
      </c>
      <c r="L24" s="60"/>
      <c r="M24" s="60"/>
      <c r="N24" s="60"/>
      <c r="O24" s="60"/>
      <c r="P24" s="61" t="s">
        <v>9</v>
      </c>
      <c r="Q24" s="61" t="s">
        <v>9</v>
      </c>
      <c r="R24" s="61">
        <f>J24+L24+N24</f>
        <v>35933.22</v>
      </c>
      <c r="S24" s="61">
        <f>K24+M24+O24</f>
        <v>35933.22</v>
      </c>
    </row>
    <row r="25" spans="1:19" s="11" customFormat="1" ht="63" customHeight="1">
      <c r="A25" s="73" t="s">
        <v>89</v>
      </c>
      <c r="B25" s="64" t="s">
        <v>48</v>
      </c>
      <c r="C25" s="64" t="s">
        <v>11</v>
      </c>
      <c r="D25" s="64" t="s">
        <v>4</v>
      </c>
      <c r="E25" s="64" t="s">
        <v>93</v>
      </c>
      <c r="F25" s="64" t="s">
        <v>45</v>
      </c>
      <c r="G25" s="64" t="s">
        <v>14</v>
      </c>
      <c r="H25" s="64" t="s">
        <v>14</v>
      </c>
      <c r="I25" s="64" t="s">
        <v>103</v>
      </c>
      <c r="J25" s="65">
        <f>J26+J29+J27+J28</f>
        <v>6529794.32</v>
      </c>
      <c r="K25" s="65">
        <f>K26+K29+K27+K28</f>
        <v>6529794.32</v>
      </c>
      <c r="L25" s="63">
        <f>L26+L29</f>
        <v>0</v>
      </c>
      <c r="M25" s="65">
        <f>M26+M29</f>
        <v>0</v>
      </c>
      <c r="N25" s="63">
        <f>N26+N29</f>
        <v>0</v>
      </c>
      <c r="O25" s="65">
        <f>O26+O29</f>
        <v>0</v>
      </c>
      <c r="P25" s="61" t="s">
        <v>9</v>
      </c>
      <c r="Q25" s="61" t="s">
        <v>9</v>
      </c>
      <c r="R25" s="63">
        <f>R26+R29+R27+R28</f>
        <v>6529794.32</v>
      </c>
      <c r="S25" s="65">
        <f>S26+S29+S27+S28</f>
        <v>6529794.32</v>
      </c>
    </row>
    <row r="26" spans="1:19" s="11" customFormat="1" ht="14.25">
      <c r="A26" s="66" t="s">
        <v>15</v>
      </c>
      <c r="B26" s="67" t="s">
        <v>48</v>
      </c>
      <c r="C26" s="67" t="s">
        <v>11</v>
      </c>
      <c r="D26" s="67" t="s">
        <v>4</v>
      </c>
      <c r="E26" s="67" t="s">
        <v>93</v>
      </c>
      <c r="F26" s="67" t="s">
        <v>45</v>
      </c>
      <c r="G26" s="67" t="s">
        <v>90</v>
      </c>
      <c r="H26" s="67" t="s">
        <v>55</v>
      </c>
      <c r="I26" s="67"/>
      <c r="J26" s="60">
        <v>4823643.79</v>
      </c>
      <c r="K26" s="60">
        <v>4823643.79</v>
      </c>
      <c r="L26" s="60"/>
      <c r="M26" s="60"/>
      <c r="N26" s="60"/>
      <c r="O26" s="60"/>
      <c r="P26" s="61" t="s">
        <v>9</v>
      </c>
      <c r="Q26" s="61" t="s">
        <v>9</v>
      </c>
      <c r="R26" s="61">
        <f aca="true" t="shared" si="3" ref="R26:S29">J26+L26+N26</f>
        <v>4823643.79</v>
      </c>
      <c r="S26" s="61">
        <f t="shared" si="3"/>
        <v>4823643.79</v>
      </c>
    </row>
    <row r="27" spans="1:19" s="11" customFormat="1" ht="14.25">
      <c r="A27" s="66" t="s">
        <v>17</v>
      </c>
      <c r="B27" s="67" t="s">
        <v>48</v>
      </c>
      <c r="C27" s="67" t="s">
        <v>11</v>
      </c>
      <c r="D27" s="67" t="s">
        <v>4</v>
      </c>
      <c r="E27" s="67" t="s">
        <v>93</v>
      </c>
      <c r="F27" s="67" t="s">
        <v>45</v>
      </c>
      <c r="G27" s="67" t="s">
        <v>96</v>
      </c>
      <c r="H27" s="67" t="s">
        <v>56</v>
      </c>
      <c r="I27" s="67"/>
      <c r="J27" s="60">
        <v>1451150.53</v>
      </c>
      <c r="K27" s="60">
        <v>1451150.53</v>
      </c>
      <c r="L27" s="60"/>
      <c r="M27" s="60"/>
      <c r="N27" s="60"/>
      <c r="O27" s="60"/>
      <c r="P27" s="61" t="s">
        <v>9</v>
      </c>
      <c r="Q27" s="61" t="s">
        <v>9</v>
      </c>
      <c r="R27" s="61">
        <f t="shared" si="3"/>
        <v>1451150.53</v>
      </c>
      <c r="S27" s="61">
        <f t="shared" si="3"/>
        <v>1451150.53</v>
      </c>
    </row>
    <row r="28" spans="1:19" s="11" customFormat="1" ht="14.25">
      <c r="A28" s="66" t="s">
        <v>26</v>
      </c>
      <c r="B28" s="67" t="s">
        <v>48</v>
      </c>
      <c r="C28" s="67" t="s">
        <v>11</v>
      </c>
      <c r="D28" s="67" t="s">
        <v>4</v>
      </c>
      <c r="E28" s="67" t="s">
        <v>93</v>
      </c>
      <c r="F28" s="67" t="s">
        <v>45</v>
      </c>
      <c r="G28" s="67" t="s">
        <v>92</v>
      </c>
      <c r="H28" s="67" t="s">
        <v>91</v>
      </c>
      <c r="I28" s="67"/>
      <c r="J28" s="60">
        <v>106900</v>
      </c>
      <c r="K28" s="60">
        <v>106900</v>
      </c>
      <c r="L28" s="60"/>
      <c r="M28" s="60"/>
      <c r="N28" s="60"/>
      <c r="O28" s="60"/>
      <c r="P28" s="61"/>
      <c r="Q28" s="61"/>
      <c r="R28" s="61">
        <f>J28+L28+N28</f>
        <v>106900</v>
      </c>
      <c r="S28" s="61">
        <f>K28+M28+O28</f>
        <v>106900</v>
      </c>
    </row>
    <row r="29" spans="1:19" s="11" customFormat="1" ht="14.25">
      <c r="A29" s="66" t="s">
        <v>27</v>
      </c>
      <c r="B29" s="67" t="s">
        <v>48</v>
      </c>
      <c r="C29" s="67" t="s">
        <v>11</v>
      </c>
      <c r="D29" s="67" t="s">
        <v>4</v>
      </c>
      <c r="E29" s="67" t="s">
        <v>93</v>
      </c>
      <c r="F29" s="67" t="s">
        <v>45</v>
      </c>
      <c r="G29" s="67" t="s">
        <v>92</v>
      </c>
      <c r="H29" s="67" t="s">
        <v>47</v>
      </c>
      <c r="I29" s="67"/>
      <c r="J29" s="60">
        <v>148100</v>
      </c>
      <c r="K29" s="60">
        <v>148100</v>
      </c>
      <c r="L29" s="60"/>
      <c r="M29" s="60"/>
      <c r="N29" s="60"/>
      <c r="O29" s="60"/>
      <c r="P29" s="61" t="s">
        <v>9</v>
      </c>
      <c r="Q29" s="61" t="s">
        <v>9</v>
      </c>
      <c r="R29" s="61">
        <f t="shared" si="3"/>
        <v>148100</v>
      </c>
      <c r="S29" s="61">
        <f t="shared" si="3"/>
        <v>148100</v>
      </c>
    </row>
    <row r="30" spans="1:19" s="11" customFormat="1" ht="64.5">
      <c r="A30" s="12" t="s">
        <v>52</v>
      </c>
      <c r="B30" s="64" t="s">
        <v>48</v>
      </c>
      <c r="C30" s="64" t="s">
        <v>11</v>
      </c>
      <c r="D30" s="64" t="s">
        <v>4</v>
      </c>
      <c r="E30" s="72" t="s">
        <v>110</v>
      </c>
      <c r="F30" s="64" t="s">
        <v>46</v>
      </c>
      <c r="G30" s="64" t="s">
        <v>14</v>
      </c>
      <c r="H30" s="64" t="s">
        <v>14</v>
      </c>
      <c r="I30" s="64" t="s">
        <v>103</v>
      </c>
      <c r="J30" s="65">
        <f>J31+J33+J32+J34+J35</f>
        <v>0</v>
      </c>
      <c r="K30" s="63">
        <f>K31+K33+K32+K34+K35</f>
        <v>0</v>
      </c>
      <c r="L30" s="63">
        <f>SUM(L31:L31)</f>
        <v>0</v>
      </c>
      <c r="M30" s="63">
        <f>SUM(M31:M31)</f>
        <v>0</v>
      </c>
      <c r="N30" s="63">
        <f>SUM(N31:N31)</f>
        <v>0</v>
      </c>
      <c r="O30" s="63">
        <f>SUM(O31:O31)</f>
        <v>0</v>
      </c>
      <c r="P30" s="61" t="s">
        <v>9</v>
      </c>
      <c r="Q30" s="61" t="s">
        <v>9</v>
      </c>
      <c r="R30" s="63">
        <f>R31+R33+R32+R34+R35</f>
        <v>0</v>
      </c>
      <c r="S30" s="63">
        <f>S31+S33+S32+S34+S35</f>
        <v>0</v>
      </c>
    </row>
    <row r="31" spans="1:19" s="11" customFormat="1" ht="14.25">
      <c r="A31" s="66" t="s">
        <v>15</v>
      </c>
      <c r="B31" s="67" t="s">
        <v>48</v>
      </c>
      <c r="C31" s="67" t="s">
        <v>11</v>
      </c>
      <c r="D31" s="67" t="s">
        <v>4</v>
      </c>
      <c r="E31" s="72" t="s">
        <v>110</v>
      </c>
      <c r="F31" s="67" t="s">
        <v>46</v>
      </c>
      <c r="G31" s="67" t="s">
        <v>90</v>
      </c>
      <c r="H31" s="67" t="s">
        <v>55</v>
      </c>
      <c r="I31" s="67"/>
      <c r="J31" s="60"/>
      <c r="K31" s="60"/>
      <c r="L31" s="60"/>
      <c r="M31" s="60"/>
      <c r="N31" s="60"/>
      <c r="O31" s="60"/>
      <c r="P31" s="61" t="s">
        <v>9</v>
      </c>
      <c r="Q31" s="61" t="s">
        <v>9</v>
      </c>
      <c r="R31" s="61">
        <f>J31+L31</f>
        <v>0</v>
      </c>
      <c r="S31" s="61">
        <f>K31+M31+O31</f>
        <v>0</v>
      </c>
    </row>
    <row r="32" spans="1:19" s="11" customFormat="1" ht="14.25">
      <c r="A32" s="66" t="s">
        <v>17</v>
      </c>
      <c r="B32" s="67" t="s">
        <v>48</v>
      </c>
      <c r="C32" s="67" t="s">
        <v>11</v>
      </c>
      <c r="D32" s="67" t="s">
        <v>4</v>
      </c>
      <c r="E32" s="72" t="s">
        <v>110</v>
      </c>
      <c r="F32" s="67" t="s">
        <v>46</v>
      </c>
      <c r="G32" s="67" t="s">
        <v>96</v>
      </c>
      <c r="H32" s="67" t="s">
        <v>56</v>
      </c>
      <c r="I32" s="67"/>
      <c r="J32" s="60"/>
      <c r="K32" s="60"/>
      <c r="L32" s="60"/>
      <c r="M32" s="60"/>
      <c r="N32" s="60"/>
      <c r="O32" s="60"/>
      <c r="P32" s="61" t="s">
        <v>9</v>
      </c>
      <c r="Q32" s="61" t="s">
        <v>9</v>
      </c>
      <c r="R32" s="61">
        <f>J32+L32</f>
        <v>0</v>
      </c>
      <c r="S32" s="61">
        <f>K32+M32+O32</f>
        <v>0</v>
      </c>
    </row>
    <row r="33" spans="1:25" s="11" customFormat="1" ht="14.25">
      <c r="A33" s="66" t="s">
        <v>22</v>
      </c>
      <c r="B33" s="67" t="s">
        <v>48</v>
      </c>
      <c r="C33" s="67" t="s">
        <v>11</v>
      </c>
      <c r="D33" s="67" t="s">
        <v>4</v>
      </c>
      <c r="E33" s="72" t="s">
        <v>110</v>
      </c>
      <c r="F33" s="67" t="s">
        <v>46</v>
      </c>
      <c r="G33" s="67" t="s">
        <v>92</v>
      </c>
      <c r="H33" s="67" t="s">
        <v>57</v>
      </c>
      <c r="I33" s="67"/>
      <c r="J33" s="60"/>
      <c r="K33" s="60"/>
      <c r="L33" s="60"/>
      <c r="M33" s="60"/>
      <c r="N33" s="60"/>
      <c r="O33" s="60"/>
      <c r="P33" s="61" t="s">
        <v>9</v>
      </c>
      <c r="Q33" s="61" t="s">
        <v>9</v>
      </c>
      <c r="R33" s="61">
        <f>J33+L33+N33</f>
        <v>0</v>
      </c>
      <c r="S33" s="68">
        <f>K33+M33+O33</f>
        <v>0</v>
      </c>
      <c r="T33" s="46"/>
      <c r="U33" s="46"/>
      <c r="V33" s="46"/>
      <c r="W33" s="46"/>
      <c r="X33" s="46"/>
      <c r="Y33" s="46"/>
    </row>
    <row r="34" spans="1:25" s="11" customFormat="1" ht="14.25">
      <c r="A34" s="66" t="s">
        <v>26</v>
      </c>
      <c r="B34" s="67" t="s">
        <v>48</v>
      </c>
      <c r="C34" s="67" t="s">
        <v>11</v>
      </c>
      <c r="D34" s="67" t="s">
        <v>4</v>
      </c>
      <c r="E34" s="72" t="s">
        <v>110</v>
      </c>
      <c r="F34" s="67" t="s">
        <v>46</v>
      </c>
      <c r="G34" s="67" t="s">
        <v>92</v>
      </c>
      <c r="H34" s="67" t="s">
        <v>91</v>
      </c>
      <c r="I34" s="67"/>
      <c r="J34" s="60"/>
      <c r="K34" s="60"/>
      <c r="L34" s="60"/>
      <c r="M34" s="60"/>
      <c r="N34" s="60"/>
      <c r="O34" s="60"/>
      <c r="P34" s="61"/>
      <c r="Q34" s="61"/>
      <c r="R34" s="61">
        <f>J34+L34+N34</f>
        <v>0</v>
      </c>
      <c r="S34" s="68">
        <f>K34+M34+O34</f>
        <v>0</v>
      </c>
      <c r="T34" s="46"/>
      <c r="U34" s="46"/>
      <c r="V34" s="46"/>
      <c r="W34" s="46"/>
      <c r="X34" s="46"/>
      <c r="Y34" s="46"/>
    </row>
    <row r="35" spans="1:25" s="11" customFormat="1" ht="14.25">
      <c r="A35" s="66" t="s">
        <v>27</v>
      </c>
      <c r="B35" s="67" t="s">
        <v>48</v>
      </c>
      <c r="C35" s="67" t="s">
        <v>11</v>
      </c>
      <c r="D35" s="67" t="s">
        <v>4</v>
      </c>
      <c r="E35" s="72" t="s">
        <v>110</v>
      </c>
      <c r="F35" s="67" t="s">
        <v>46</v>
      </c>
      <c r="G35" s="67" t="s">
        <v>92</v>
      </c>
      <c r="H35" s="67" t="s">
        <v>47</v>
      </c>
      <c r="I35" s="67"/>
      <c r="J35" s="60"/>
      <c r="K35" s="60"/>
      <c r="L35" s="60"/>
      <c r="M35" s="60"/>
      <c r="N35" s="60"/>
      <c r="O35" s="60"/>
      <c r="P35" s="61"/>
      <c r="Q35" s="61"/>
      <c r="R35" s="61">
        <f>J35+L35+N35</f>
        <v>0</v>
      </c>
      <c r="S35" s="68">
        <f>K35+M35+O35</f>
        <v>0</v>
      </c>
      <c r="T35" s="46"/>
      <c r="U35" s="46"/>
      <c r="V35" s="46"/>
      <c r="W35" s="46"/>
      <c r="X35" s="46"/>
      <c r="Y35" s="46"/>
    </row>
    <row r="36" spans="1:25" s="11" customFormat="1" ht="39">
      <c r="A36" s="12" t="s">
        <v>78</v>
      </c>
      <c r="B36" s="64" t="s">
        <v>48</v>
      </c>
      <c r="C36" s="64" t="s">
        <v>11</v>
      </c>
      <c r="D36" s="64" t="s">
        <v>4</v>
      </c>
      <c r="E36" s="64" t="s">
        <v>94</v>
      </c>
      <c r="F36" s="64" t="s">
        <v>45</v>
      </c>
      <c r="G36" s="64" t="s">
        <v>14</v>
      </c>
      <c r="H36" s="64" t="s">
        <v>14</v>
      </c>
      <c r="I36" s="64" t="s">
        <v>104</v>
      </c>
      <c r="J36" s="65">
        <f>SUM(J37:J51)</f>
        <v>5224550.7700000005</v>
      </c>
      <c r="K36" s="63">
        <f aca="true" t="shared" si="4" ref="K36:R36">SUM(K37:K51)</f>
        <v>5023172.710000001</v>
      </c>
      <c r="L36" s="63">
        <f t="shared" si="4"/>
        <v>2391608.98</v>
      </c>
      <c r="M36" s="63">
        <f t="shared" si="4"/>
        <v>2120584.08</v>
      </c>
      <c r="N36" s="63">
        <f t="shared" si="4"/>
        <v>130000</v>
      </c>
      <c r="O36" s="63">
        <f t="shared" si="4"/>
        <v>106784.54</v>
      </c>
      <c r="P36" s="63">
        <f>SUM(P37:P51)</f>
        <v>273245.83</v>
      </c>
      <c r="Q36" s="63">
        <f>SUM(Q37:Q51)</f>
        <v>273245.83</v>
      </c>
      <c r="R36" s="63">
        <f t="shared" si="4"/>
        <v>8019405.58</v>
      </c>
      <c r="S36" s="76">
        <f>SUM(S37:S51)</f>
        <v>7523787.16</v>
      </c>
      <c r="T36" s="77"/>
      <c r="U36" s="46"/>
      <c r="V36" s="77"/>
      <c r="W36" s="46"/>
      <c r="X36" s="46"/>
      <c r="Y36" s="46"/>
    </row>
    <row r="37" spans="1:25" s="11" customFormat="1" ht="14.25">
      <c r="A37" s="66" t="s">
        <v>15</v>
      </c>
      <c r="B37" s="67" t="s">
        <v>48</v>
      </c>
      <c r="C37" s="67" t="s">
        <v>11</v>
      </c>
      <c r="D37" s="67" t="s">
        <v>4</v>
      </c>
      <c r="E37" s="67" t="s">
        <v>94</v>
      </c>
      <c r="F37" s="67" t="s">
        <v>45</v>
      </c>
      <c r="G37" s="67" t="s">
        <v>90</v>
      </c>
      <c r="H37" s="67">
        <v>211</v>
      </c>
      <c r="I37" s="67"/>
      <c r="J37" s="62">
        <v>2200467.07</v>
      </c>
      <c r="K37" s="60">
        <v>2200467.07</v>
      </c>
      <c r="L37" s="60">
        <v>69106.14</v>
      </c>
      <c r="M37" s="60">
        <f>77534.04-Q37</f>
        <v>52402.09999999999</v>
      </c>
      <c r="N37" s="60"/>
      <c r="O37" s="60"/>
      <c r="P37" s="60">
        <v>25131.94</v>
      </c>
      <c r="Q37" s="60">
        <v>25131.94</v>
      </c>
      <c r="R37" s="61">
        <f>J37+L37+N37+P37</f>
        <v>2294705.15</v>
      </c>
      <c r="S37" s="68">
        <f>K37+M37+O37+Q37</f>
        <v>2278001.11</v>
      </c>
      <c r="T37" s="54"/>
      <c r="U37" s="54"/>
      <c r="V37" s="78"/>
      <c r="W37" s="54"/>
      <c r="X37" s="28"/>
      <c r="Y37" s="46"/>
    </row>
    <row r="38" spans="1:25" s="11" customFormat="1" ht="14.25">
      <c r="A38" s="66" t="s">
        <v>16</v>
      </c>
      <c r="B38" s="67" t="s">
        <v>48</v>
      </c>
      <c r="C38" s="67" t="s">
        <v>11</v>
      </c>
      <c r="D38" s="67" t="s">
        <v>4</v>
      </c>
      <c r="E38" s="67" t="s">
        <v>94</v>
      </c>
      <c r="F38" s="67" t="s">
        <v>45</v>
      </c>
      <c r="G38" s="67" t="s">
        <v>100</v>
      </c>
      <c r="H38" s="67">
        <v>212</v>
      </c>
      <c r="I38" s="67"/>
      <c r="J38" s="60"/>
      <c r="K38" s="60"/>
      <c r="L38" s="60"/>
      <c r="M38" s="60"/>
      <c r="N38" s="60"/>
      <c r="O38" s="60"/>
      <c r="P38" s="60"/>
      <c r="Q38" s="60"/>
      <c r="R38" s="61">
        <f aca="true" t="shared" si="5" ref="R38:R51">J38+L38+N38+P38</f>
        <v>0</v>
      </c>
      <c r="S38" s="68">
        <f>K38+M38+O38+Q38</f>
        <v>0</v>
      </c>
      <c r="T38" s="54"/>
      <c r="U38" s="54"/>
      <c r="V38" s="78"/>
      <c r="W38" s="54"/>
      <c r="X38" s="28"/>
      <c r="Y38" s="46"/>
    </row>
    <row r="39" spans="1:25" s="11" customFormat="1" ht="14.25">
      <c r="A39" s="66" t="s">
        <v>17</v>
      </c>
      <c r="B39" s="67" t="s">
        <v>48</v>
      </c>
      <c r="C39" s="67" t="s">
        <v>11</v>
      </c>
      <c r="D39" s="67" t="s">
        <v>4</v>
      </c>
      <c r="E39" s="67" t="s">
        <v>94</v>
      </c>
      <c r="F39" s="67" t="s">
        <v>45</v>
      </c>
      <c r="G39" s="67" t="s">
        <v>96</v>
      </c>
      <c r="H39" s="67">
        <v>213</v>
      </c>
      <c r="I39" s="67"/>
      <c r="J39" s="60">
        <v>698649.48</v>
      </c>
      <c r="K39" s="60">
        <v>659016.56</v>
      </c>
      <c r="L39" s="60">
        <v>20869.99</v>
      </c>
      <c r="M39" s="60">
        <f>23415.26-Q39</f>
        <v>15825.409999999998</v>
      </c>
      <c r="N39" s="60"/>
      <c r="O39" s="60"/>
      <c r="P39" s="60">
        <v>7589.85</v>
      </c>
      <c r="Q39" s="60">
        <v>7589.85</v>
      </c>
      <c r="R39" s="61">
        <f t="shared" si="5"/>
        <v>727109.32</v>
      </c>
      <c r="S39" s="68">
        <f>K39+M39+O39+Q39</f>
        <v>682431.8200000001</v>
      </c>
      <c r="T39" s="54"/>
      <c r="U39" s="54"/>
      <c r="V39" s="78"/>
      <c r="W39" s="54"/>
      <c r="X39" s="28"/>
      <c r="Y39" s="46"/>
    </row>
    <row r="40" spans="1:25" s="11" customFormat="1" ht="14.25">
      <c r="A40" s="66" t="s">
        <v>18</v>
      </c>
      <c r="B40" s="67" t="s">
        <v>48</v>
      </c>
      <c r="C40" s="67" t="s">
        <v>11</v>
      </c>
      <c r="D40" s="67" t="s">
        <v>4</v>
      </c>
      <c r="E40" s="67" t="s">
        <v>94</v>
      </c>
      <c r="F40" s="67" t="s">
        <v>45</v>
      </c>
      <c r="G40" s="67" t="s">
        <v>92</v>
      </c>
      <c r="H40" s="67">
        <v>221</v>
      </c>
      <c r="I40" s="67"/>
      <c r="J40" s="60">
        <f>22725.71-1745.04</f>
        <v>20980.67</v>
      </c>
      <c r="K40" s="60">
        <f>22725.71-Q40</f>
        <v>20980.67</v>
      </c>
      <c r="L40" s="60"/>
      <c r="M40" s="60"/>
      <c r="N40" s="60"/>
      <c r="O40" s="60"/>
      <c r="P40" s="60">
        <v>1745.04</v>
      </c>
      <c r="Q40" s="60">
        <v>1745.04</v>
      </c>
      <c r="R40" s="61">
        <f t="shared" si="5"/>
        <v>22725.71</v>
      </c>
      <c r="S40" s="68">
        <f>K40+M40+O40+Q40</f>
        <v>22725.71</v>
      </c>
      <c r="T40" s="54"/>
      <c r="U40" s="54"/>
      <c r="V40" s="78"/>
      <c r="W40" s="54"/>
      <c r="X40" s="28"/>
      <c r="Y40" s="46"/>
    </row>
    <row r="41" spans="1:25" s="11" customFormat="1" ht="14.25">
      <c r="A41" s="66" t="s">
        <v>19</v>
      </c>
      <c r="B41" s="67" t="s">
        <v>48</v>
      </c>
      <c r="C41" s="67" t="s">
        <v>11</v>
      </c>
      <c r="D41" s="67" t="s">
        <v>4</v>
      </c>
      <c r="E41" s="67" t="s">
        <v>94</v>
      </c>
      <c r="F41" s="67" t="s">
        <v>45</v>
      </c>
      <c r="G41" s="67" t="s">
        <v>92</v>
      </c>
      <c r="H41" s="67">
        <v>222</v>
      </c>
      <c r="I41" s="67"/>
      <c r="J41" s="60"/>
      <c r="K41" s="60"/>
      <c r="L41" s="62"/>
      <c r="M41" s="60"/>
      <c r="N41" s="60"/>
      <c r="O41" s="60"/>
      <c r="P41" s="60"/>
      <c r="Q41" s="60"/>
      <c r="R41" s="61">
        <f t="shared" si="5"/>
        <v>0</v>
      </c>
      <c r="S41" s="68">
        <f aca="true" t="shared" si="6" ref="S41:S50">K41+M41+O41+Q41</f>
        <v>0</v>
      </c>
      <c r="T41" s="53"/>
      <c r="U41" s="54"/>
      <c r="V41" s="78"/>
      <c r="W41" s="54"/>
      <c r="X41" s="28"/>
      <c r="Y41" s="46"/>
    </row>
    <row r="42" spans="1:25" s="11" customFormat="1" ht="14.25">
      <c r="A42" s="66" t="s">
        <v>20</v>
      </c>
      <c r="B42" s="67" t="s">
        <v>48</v>
      </c>
      <c r="C42" s="67" t="s">
        <v>11</v>
      </c>
      <c r="D42" s="67" t="s">
        <v>4</v>
      </c>
      <c r="E42" s="67" t="s">
        <v>94</v>
      </c>
      <c r="F42" s="67" t="s">
        <v>45</v>
      </c>
      <c r="G42" s="67" t="s">
        <v>92</v>
      </c>
      <c r="H42" s="67">
        <v>223</v>
      </c>
      <c r="I42" s="67"/>
      <c r="J42" s="60">
        <f>1650008.38-132528.16</f>
        <v>1517480.22</v>
      </c>
      <c r="K42" s="60">
        <f>1552418.52-Q42</f>
        <v>1419890.36</v>
      </c>
      <c r="L42" s="60"/>
      <c r="M42" s="60"/>
      <c r="N42" s="60"/>
      <c r="O42" s="60"/>
      <c r="P42" s="60">
        <v>132528.16</v>
      </c>
      <c r="Q42" s="60">
        <v>132528.16</v>
      </c>
      <c r="R42" s="61">
        <f t="shared" si="5"/>
        <v>1650008.38</v>
      </c>
      <c r="S42" s="68">
        <f t="shared" si="6"/>
        <v>1552418.52</v>
      </c>
      <c r="T42" s="79"/>
      <c r="U42" s="54"/>
      <c r="V42" s="78"/>
      <c r="W42" s="54"/>
      <c r="X42" s="28"/>
      <c r="Y42" s="46"/>
    </row>
    <row r="43" spans="1:25" s="11" customFormat="1" ht="14.25">
      <c r="A43" s="66" t="s">
        <v>21</v>
      </c>
      <c r="B43" s="67" t="s">
        <v>48</v>
      </c>
      <c r="C43" s="67" t="s">
        <v>11</v>
      </c>
      <c r="D43" s="67" t="s">
        <v>4</v>
      </c>
      <c r="E43" s="67" t="s">
        <v>94</v>
      </c>
      <c r="F43" s="67" t="s">
        <v>45</v>
      </c>
      <c r="G43" s="67" t="s">
        <v>92</v>
      </c>
      <c r="H43" s="67">
        <v>224</v>
      </c>
      <c r="I43" s="67"/>
      <c r="J43" s="60"/>
      <c r="K43" s="60"/>
      <c r="L43" s="60"/>
      <c r="M43" s="60"/>
      <c r="N43" s="60"/>
      <c r="O43" s="60"/>
      <c r="P43" s="60"/>
      <c r="Q43" s="60"/>
      <c r="R43" s="61">
        <f t="shared" si="5"/>
        <v>0</v>
      </c>
      <c r="S43" s="68">
        <f t="shared" si="6"/>
        <v>0</v>
      </c>
      <c r="T43" s="53"/>
      <c r="U43" s="54"/>
      <c r="V43" s="78"/>
      <c r="W43" s="54"/>
      <c r="X43" s="28"/>
      <c r="Y43" s="46"/>
    </row>
    <row r="44" spans="1:25" s="11" customFormat="1" ht="14.25">
      <c r="A44" s="66" t="s">
        <v>22</v>
      </c>
      <c r="B44" s="67" t="s">
        <v>48</v>
      </c>
      <c r="C44" s="67" t="s">
        <v>11</v>
      </c>
      <c r="D44" s="67" t="s">
        <v>4</v>
      </c>
      <c r="E44" s="67" t="s">
        <v>94</v>
      </c>
      <c r="F44" s="67" t="s">
        <v>45</v>
      </c>
      <c r="G44" s="67" t="s">
        <v>92</v>
      </c>
      <c r="H44" s="67">
        <v>225</v>
      </c>
      <c r="I44" s="67"/>
      <c r="J44" s="60">
        <v>118480.03</v>
      </c>
      <c r="K44" s="60">
        <f>122433.08-Q44</f>
        <v>115343.08</v>
      </c>
      <c r="L44" s="60">
        <v>31493.57</v>
      </c>
      <c r="M44" s="60">
        <f>12094+19399.57</f>
        <v>31493.57</v>
      </c>
      <c r="N44" s="60"/>
      <c r="O44" s="60"/>
      <c r="P44" s="60">
        <v>7090</v>
      </c>
      <c r="Q44" s="60">
        <v>7090</v>
      </c>
      <c r="R44" s="61">
        <f t="shared" si="5"/>
        <v>157063.6</v>
      </c>
      <c r="S44" s="68">
        <f t="shared" si="6"/>
        <v>153926.65</v>
      </c>
      <c r="T44" s="53"/>
      <c r="U44" s="54"/>
      <c r="V44" s="78"/>
      <c r="W44" s="54"/>
      <c r="X44" s="28"/>
      <c r="Y44" s="46"/>
    </row>
    <row r="45" spans="1:25" s="11" customFormat="1" ht="14.25">
      <c r="A45" s="66" t="s">
        <v>23</v>
      </c>
      <c r="B45" s="67" t="s">
        <v>48</v>
      </c>
      <c r="C45" s="67" t="s">
        <v>11</v>
      </c>
      <c r="D45" s="67" t="s">
        <v>4</v>
      </c>
      <c r="E45" s="67" t="s">
        <v>94</v>
      </c>
      <c r="F45" s="67" t="s">
        <v>45</v>
      </c>
      <c r="G45" s="67" t="s">
        <v>92</v>
      </c>
      <c r="H45" s="67">
        <v>226</v>
      </c>
      <c r="I45" s="67"/>
      <c r="J45" s="60">
        <f>126614.01-1442.48</f>
        <v>125171.53</v>
      </c>
      <c r="K45" s="60">
        <f>126614.01-Q45</f>
        <v>125171.53</v>
      </c>
      <c r="L45" s="60">
        <v>133478.14</v>
      </c>
      <c r="M45" s="60">
        <f>6133.5+83272.37</f>
        <v>89405.87</v>
      </c>
      <c r="N45" s="60"/>
      <c r="O45" s="60"/>
      <c r="P45" s="60">
        <v>1442.48</v>
      </c>
      <c r="Q45" s="60">
        <v>1442.48</v>
      </c>
      <c r="R45" s="61">
        <f t="shared" si="5"/>
        <v>260092.15000000002</v>
      </c>
      <c r="S45" s="68">
        <f t="shared" si="6"/>
        <v>216019.88</v>
      </c>
      <c r="T45" s="53"/>
      <c r="U45" s="54"/>
      <c r="V45" s="78"/>
      <c r="W45" s="54"/>
      <c r="X45" s="28"/>
      <c r="Y45" s="46"/>
    </row>
    <row r="46" spans="1:25" s="11" customFormat="1" ht="14.25">
      <c r="A46" s="66" t="s">
        <v>24</v>
      </c>
      <c r="B46" s="67" t="s">
        <v>48</v>
      </c>
      <c r="C46" s="67" t="s">
        <v>11</v>
      </c>
      <c r="D46" s="67" t="s">
        <v>4</v>
      </c>
      <c r="E46" s="67" t="s">
        <v>94</v>
      </c>
      <c r="F46" s="67" t="s">
        <v>45</v>
      </c>
      <c r="G46" s="67"/>
      <c r="H46" s="67">
        <v>262</v>
      </c>
      <c r="I46" s="67"/>
      <c r="J46" s="60"/>
      <c r="K46" s="60"/>
      <c r="L46" s="60"/>
      <c r="M46" s="60"/>
      <c r="N46" s="60"/>
      <c r="O46" s="60"/>
      <c r="P46" s="60"/>
      <c r="Q46" s="60"/>
      <c r="R46" s="61">
        <f t="shared" si="5"/>
        <v>0</v>
      </c>
      <c r="S46" s="68">
        <f>M46+O46+Q46</f>
        <v>0</v>
      </c>
      <c r="T46" s="53"/>
      <c r="U46" s="54"/>
      <c r="V46" s="78"/>
      <c r="W46" s="54"/>
      <c r="X46" s="28"/>
      <c r="Y46" s="46"/>
    </row>
    <row r="47" spans="1:25" s="11" customFormat="1" ht="14.25">
      <c r="A47" s="66" t="s">
        <v>25</v>
      </c>
      <c r="B47" s="67" t="s">
        <v>48</v>
      </c>
      <c r="C47" s="67" t="s">
        <v>11</v>
      </c>
      <c r="D47" s="67" t="s">
        <v>4</v>
      </c>
      <c r="E47" s="67" t="s">
        <v>94</v>
      </c>
      <c r="F47" s="67" t="s">
        <v>45</v>
      </c>
      <c r="G47" s="67" t="s">
        <v>101</v>
      </c>
      <c r="H47" s="67" t="s">
        <v>111</v>
      </c>
      <c r="I47" s="67"/>
      <c r="J47" s="60">
        <f>304505-60902</f>
        <v>243603</v>
      </c>
      <c r="K47" s="60">
        <f>243853-Q47</f>
        <v>182951</v>
      </c>
      <c r="L47" s="60"/>
      <c r="M47" s="60"/>
      <c r="N47" s="60"/>
      <c r="O47" s="60"/>
      <c r="P47" s="60">
        <v>60902</v>
      </c>
      <c r="Q47" s="60">
        <v>60902</v>
      </c>
      <c r="R47" s="61">
        <f t="shared" si="5"/>
        <v>304505</v>
      </c>
      <c r="S47" s="68">
        <f t="shared" si="6"/>
        <v>243853</v>
      </c>
      <c r="T47" s="53"/>
      <c r="U47" s="54"/>
      <c r="V47" s="78"/>
      <c r="W47" s="54"/>
      <c r="X47" s="28"/>
      <c r="Y47" s="46"/>
    </row>
    <row r="48" spans="1:25" s="11" customFormat="1" ht="14.25">
      <c r="A48" s="66" t="s">
        <v>25</v>
      </c>
      <c r="B48" s="67" t="s">
        <v>48</v>
      </c>
      <c r="C48" s="67" t="s">
        <v>11</v>
      </c>
      <c r="D48" s="67" t="s">
        <v>4</v>
      </c>
      <c r="E48" s="67" t="s">
        <v>94</v>
      </c>
      <c r="F48" s="67" t="s">
        <v>45</v>
      </c>
      <c r="G48" s="67" t="s">
        <v>48</v>
      </c>
      <c r="H48" s="67">
        <v>290</v>
      </c>
      <c r="I48" s="67"/>
      <c r="J48" s="60"/>
      <c r="K48" s="60"/>
      <c r="L48" s="60"/>
      <c r="M48" s="60"/>
      <c r="N48" s="60"/>
      <c r="O48" s="60"/>
      <c r="P48" s="60"/>
      <c r="Q48" s="60"/>
      <c r="R48" s="61">
        <f>J48+L48+N48+P48</f>
        <v>0</v>
      </c>
      <c r="S48" s="68">
        <f>K48+M48+O48+Q48</f>
        <v>0</v>
      </c>
      <c r="T48" s="53"/>
      <c r="U48" s="54"/>
      <c r="V48" s="78"/>
      <c r="W48" s="54"/>
      <c r="X48" s="28"/>
      <c r="Y48" s="46"/>
    </row>
    <row r="49" spans="1:25" s="11" customFormat="1" ht="14.25">
      <c r="A49" s="66" t="s">
        <v>25</v>
      </c>
      <c r="B49" s="67" t="s">
        <v>48</v>
      </c>
      <c r="C49" s="67" t="s">
        <v>11</v>
      </c>
      <c r="D49" s="67" t="s">
        <v>4</v>
      </c>
      <c r="E49" s="67" t="s">
        <v>94</v>
      </c>
      <c r="F49" s="67" t="s">
        <v>45</v>
      </c>
      <c r="G49" s="67" t="s">
        <v>102</v>
      </c>
      <c r="H49" s="67" t="s">
        <v>112</v>
      </c>
      <c r="I49" s="67"/>
      <c r="J49" s="60">
        <v>81.19</v>
      </c>
      <c r="K49" s="60">
        <v>81.19</v>
      </c>
      <c r="L49" s="60"/>
      <c r="M49" s="60"/>
      <c r="N49" s="60"/>
      <c r="O49" s="60"/>
      <c r="P49" s="60"/>
      <c r="Q49" s="60"/>
      <c r="R49" s="61">
        <f>J49+L49+N49+P49</f>
        <v>81.19</v>
      </c>
      <c r="S49" s="68">
        <f>K49+M49+O49+Q49</f>
        <v>81.19</v>
      </c>
      <c r="T49" s="53"/>
      <c r="U49" s="54"/>
      <c r="V49" s="78"/>
      <c r="W49" s="54"/>
      <c r="X49" s="28"/>
      <c r="Y49" s="46"/>
    </row>
    <row r="50" spans="1:25" s="11" customFormat="1" ht="14.25">
      <c r="A50" s="66" t="s">
        <v>26</v>
      </c>
      <c r="B50" s="67" t="s">
        <v>48</v>
      </c>
      <c r="C50" s="67" t="s">
        <v>11</v>
      </c>
      <c r="D50" s="67" t="s">
        <v>4</v>
      </c>
      <c r="E50" s="67" t="s">
        <v>94</v>
      </c>
      <c r="F50" s="67" t="s">
        <v>45</v>
      </c>
      <c r="G50" s="67" t="s">
        <v>92</v>
      </c>
      <c r="H50" s="67">
        <v>310</v>
      </c>
      <c r="I50" s="67"/>
      <c r="J50" s="60">
        <v>36366.33</v>
      </c>
      <c r="K50" s="60">
        <v>36000</v>
      </c>
      <c r="L50" s="60">
        <f>101494.54-30000</f>
        <v>71494.54</v>
      </c>
      <c r="M50" s="60">
        <f>10000+20000</f>
        <v>30000</v>
      </c>
      <c r="N50" s="60">
        <v>30000</v>
      </c>
      <c r="O50" s="60">
        <v>6784.54</v>
      </c>
      <c r="P50" s="60"/>
      <c r="Q50" s="60"/>
      <c r="R50" s="61">
        <f t="shared" si="5"/>
        <v>137860.87</v>
      </c>
      <c r="S50" s="68">
        <f t="shared" si="6"/>
        <v>72784.54</v>
      </c>
      <c r="T50" s="53"/>
      <c r="U50" s="54"/>
      <c r="V50" s="78"/>
      <c r="W50" s="54"/>
      <c r="X50" s="28"/>
      <c r="Y50" s="46"/>
    </row>
    <row r="51" spans="1:25" s="11" customFormat="1" ht="14.25">
      <c r="A51" s="66" t="s">
        <v>27</v>
      </c>
      <c r="B51" s="67" t="s">
        <v>48</v>
      </c>
      <c r="C51" s="67" t="s">
        <v>11</v>
      </c>
      <c r="D51" s="67" t="s">
        <v>4</v>
      </c>
      <c r="E51" s="67" t="s">
        <v>94</v>
      </c>
      <c r="F51" s="67" t="s">
        <v>45</v>
      </c>
      <c r="G51" s="67" t="s">
        <v>92</v>
      </c>
      <c r="H51" s="67">
        <v>340</v>
      </c>
      <c r="I51" s="67"/>
      <c r="J51" s="60">
        <v>263271.25</v>
      </c>
      <c r="K51" s="62">
        <v>263271.25</v>
      </c>
      <c r="L51" s="60">
        <f>2165166.6-100000</f>
        <v>2065166.6</v>
      </c>
      <c r="M51" s="60">
        <f>71400+1866873.49-Q51</f>
        <v>1901457.13</v>
      </c>
      <c r="N51" s="60">
        <v>100000</v>
      </c>
      <c r="O51" s="60">
        <v>100000</v>
      </c>
      <c r="P51" s="60">
        <v>36816.36</v>
      </c>
      <c r="Q51" s="60">
        <v>36816.36</v>
      </c>
      <c r="R51" s="61">
        <f t="shared" si="5"/>
        <v>2465254.21</v>
      </c>
      <c r="S51" s="68">
        <f>K51+M51+O51+Q51</f>
        <v>2301544.7399999998</v>
      </c>
      <c r="T51" s="53"/>
      <c r="U51" s="54"/>
      <c r="V51" s="78"/>
      <c r="W51" s="54"/>
      <c r="X51" s="28"/>
      <c r="Y51" s="46"/>
    </row>
    <row r="52" spans="1:25" s="11" customFormat="1" ht="51.75">
      <c r="A52" s="12" t="s">
        <v>85</v>
      </c>
      <c r="B52" s="64" t="s">
        <v>48</v>
      </c>
      <c r="C52" s="64" t="s">
        <v>11</v>
      </c>
      <c r="D52" s="64" t="s">
        <v>4</v>
      </c>
      <c r="E52" s="64" t="s">
        <v>95</v>
      </c>
      <c r="F52" s="64" t="s">
        <v>46</v>
      </c>
      <c r="G52" s="64" t="s">
        <v>14</v>
      </c>
      <c r="H52" s="64" t="s">
        <v>14</v>
      </c>
      <c r="I52" s="64" t="s">
        <v>103</v>
      </c>
      <c r="J52" s="65">
        <f aca="true" t="shared" si="7" ref="J52:S52">SUM(J53:J54)</f>
        <v>240837.41</v>
      </c>
      <c r="K52" s="63">
        <f t="shared" si="7"/>
        <v>240837.41</v>
      </c>
      <c r="L52" s="63">
        <f t="shared" si="7"/>
        <v>0</v>
      </c>
      <c r="M52" s="63">
        <f t="shared" si="7"/>
        <v>0</v>
      </c>
      <c r="N52" s="63">
        <f t="shared" si="7"/>
        <v>0</v>
      </c>
      <c r="O52" s="63">
        <f t="shared" si="7"/>
        <v>0</v>
      </c>
      <c r="P52" s="61" t="s">
        <v>9</v>
      </c>
      <c r="Q52" s="61" t="s">
        <v>9</v>
      </c>
      <c r="R52" s="63">
        <f>SUM(R53:R54)</f>
        <v>240837.41</v>
      </c>
      <c r="S52" s="76">
        <f t="shared" si="7"/>
        <v>240837.41</v>
      </c>
      <c r="T52" s="46"/>
      <c r="U52" s="46"/>
      <c r="V52" s="46"/>
      <c r="W52" s="46"/>
      <c r="X52" s="46"/>
      <c r="Y52" s="46"/>
    </row>
    <row r="53" spans="1:19" s="11" customFormat="1" ht="14.25">
      <c r="A53" s="66" t="s">
        <v>23</v>
      </c>
      <c r="B53" s="67" t="s">
        <v>48</v>
      </c>
      <c r="C53" s="67" t="s">
        <v>11</v>
      </c>
      <c r="D53" s="67" t="s">
        <v>4</v>
      </c>
      <c r="E53" s="67" t="s">
        <v>95</v>
      </c>
      <c r="F53" s="67" t="s">
        <v>46</v>
      </c>
      <c r="G53" s="67" t="s">
        <v>92</v>
      </c>
      <c r="H53" s="67">
        <v>226</v>
      </c>
      <c r="I53" s="67"/>
      <c r="J53" s="60"/>
      <c r="K53" s="60"/>
      <c r="L53" s="60"/>
      <c r="M53" s="60"/>
      <c r="N53" s="60"/>
      <c r="O53" s="60"/>
      <c r="P53" s="61" t="s">
        <v>9</v>
      </c>
      <c r="Q53" s="61" t="s">
        <v>9</v>
      </c>
      <c r="R53" s="61">
        <f>J53+L53+N53</f>
        <v>0</v>
      </c>
      <c r="S53" s="61">
        <f>K53+M53+O53</f>
        <v>0</v>
      </c>
    </row>
    <row r="54" spans="1:19" s="11" customFormat="1" ht="14.25">
      <c r="A54" s="66" t="s">
        <v>27</v>
      </c>
      <c r="B54" s="67" t="s">
        <v>48</v>
      </c>
      <c r="C54" s="67" t="s">
        <v>11</v>
      </c>
      <c r="D54" s="67" t="s">
        <v>4</v>
      </c>
      <c r="E54" s="67" t="s">
        <v>95</v>
      </c>
      <c r="F54" s="67" t="s">
        <v>46</v>
      </c>
      <c r="G54" s="67" t="s">
        <v>92</v>
      </c>
      <c r="H54" s="67">
        <v>340</v>
      </c>
      <c r="I54" s="67"/>
      <c r="J54" s="60">
        <v>240837.41</v>
      </c>
      <c r="K54" s="60">
        <v>240837.41</v>
      </c>
      <c r="L54" s="60"/>
      <c r="M54" s="60"/>
      <c r="N54" s="60"/>
      <c r="O54" s="60"/>
      <c r="P54" s="61" t="s">
        <v>9</v>
      </c>
      <c r="Q54" s="61" t="s">
        <v>9</v>
      </c>
      <c r="R54" s="61">
        <f>J54+L54+N54</f>
        <v>240837.41</v>
      </c>
      <c r="S54" s="61">
        <f>K54+M54+O54</f>
        <v>240837.41</v>
      </c>
    </row>
    <row r="55" spans="1:24" s="19" customFormat="1" ht="15" customHeight="1">
      <c r="A55" s="100" t="s">
        <v>28</v>
      </c>
      <c r="B55" s="101"/>
      <c r="C55" s="101"/>
      <c r="D55" s="101"/>
      <c r="E55" s="101"/>
      <c r="F55" s="101"/>
      <c r="G55" s="101"/>
      <c r="H55" s="101"/>
      <c r="I55" s="70"/>
      <c r="J55" s="63">
        <f aca="true" t="shared" si="8" ref="J55:O55">J22+J25+J30+J36+J52</f>
        <v>12155344.57</v>
      </c>
      <c r="K55" s="63">
        <f t="shared" si="8"/>
        <v>11948721.790000001</v>
      </c>
      <c r="L55" s="63">
        <f t="shared" si="8"/>
        <v>2391608.98</v>
      </c>
      <c r="M55" s="63">
        <f t="shared" si="8"/>
        <v>2120584.08</v>
      </c>
      <c r="N55" s="63">
        <f t="shared" si="8"/>
        <v>130000</v>
      </c>
      <c r="O55" s="63">
        <f t="shared" si="8"/>
        <v>106784.54</v>
      </c>
      <c r="P55" s="63">
        <f>P36</f>
        <v>273245.83</v>
      </c>
      <c r="Q55" s="63">
        <f>Q36</f>
        <v>273245.83</v>
      </c>
      <c r="R55" s="63">
        <f>R22+R25+R30+R36+R52</f>
        <v>14950199.38</v>
      </c>
      <c r="S55" s="63">
        <f>S22+S25+S30+S36+S52</f>
        <v>14449336.24</v>
      </c>
      <c r="U55" s="47"/>
      <c r="V55" s="47"/>
      <c r="W55" s="47"/>
      <c r="X55" s="47"/>
    </row>
    <row r="56" spans="1:24" ht="17.25" customHeight="1">
      <c r="A56" s="102" t="s">
        <v>29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4"/>
      <c r="P56" s="104"/>
      <c r="Q56" s="104"/>
      <c r="R56" s="104"/>
      <c r="S56" s="104"/>
      <c r="T56" s="42"/>
      <c r="U56" s="48"/>
      <c r="V56" s="48"/>
      <c r="W56" s="48"/>
      <c r="X56" s="48"/>
    </row>
    <row r="57" spans="1:21" ht="17.25" customHeight="1">
      <c r="A57" s="102" t="s">
        <v>73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4"/>
      <c r="P57" s="104"/>
      <c r="Q57" s="104"/>
      <c r="R57" s="104"/>
      <c r="S57" s="104"/>
      <c r="T57" s="42"/>
      <c r="U57" s="42"/>
    </row>
    <row r="58" spans="1:19" ht="42.75">
      <c r="A58" s="66" t="s">
        <v>77</v>
      </c>
      <c r="B58" s="67" t="s">
        <v>48</v>
      </c>
      <c r="C58" s="67" t="s">
        <v>11</v>
      </c>
      <c r="D58" s="67" t="s">
        <v>4</v>
      </c>
      <c r="E58" s="67" t="s">
        <v>94</v>
      </c>
      <c r="F58" s="67" t="s">
        <v>45</v>
      </c>
      <c r="G58" s="67"/>
      <c r="H58" s="71" t="s">
        <v>71</v>
      </c>
      <c r="I58" s="71"/>
      <c r="J58" s="61" t="s">
        <v>9</v>
      </c>
      <c r="K58" s="61" t="s">
        <v>9</v>
      </c>
      <c r="L58" s="61" t="s">
        <v>9</v>
      </c>
      <c r="M58" s="61" t="s">
        <v>9</v>
      </c>
      <c r="N58" s="61" t="s">
        <v>9</v>
      </c>
      <c r="O58" s="61" t="s">
        <v>9</v>
      </c>
      <c r="P58" s="61">
        <v>273245.83</v>
      </c>
      <c r="Q58" s="61">
        <v>273245.83</v>
      </c>
      <c r="R58" s="61">
        <v>273245.83</v>
      </c>
      <c r="S58" s="61">
        <v>273245.83</v>
      </c>
    </row>
    <row r="59" spans="1:20" s="19" customFormat="1" ht="18" customHeight="1">
      <c r="A59" s="100" t="s">
        <v>68</v>
      </c>
      <c r="B59" s="101"/>
      <c r="C59" s="101"/>
      <c r="D59" s="101"/>
      <c r="E59" s="101"/>
      <c r="F59" s="101"/>
      <c r="G59" s="101"/>
      <c r="H59" s="101"/>
      <c r="I59" s="70"/>
      <c r="J59" s="63" t="s">
        <v>9</v>
      </c>
      <c r="K59" s="63" t="s">
        <v>9</v>
      </c>
      <c r="L59" s="63" t="s">
        <v>9</v>
      </c>
      <c r="M59" s="63" t="s">
        <v>9</v>
      </c>
      <c r="N59" s="63" t="s">
        <v>9</v>
      </c>
      <c r="O59" s="63" t="s">
        <v>9</v>
      </c>
      <c r="P59" s="63">
        <f>SUM(P58:P58)</f>
        <v>273245.83</v>
      </c>
      <c r="Q59" s="63">
        <f>SUM(Q58:Q58)</f>
        <v>273245.83</v>
      </c>
      <c r="R59" s="63">
        <f>P59</f>
        <v>273245.83</v>
      </c>
      <c r="S59" s="63">
        <f>Q59</f>
        <v>273245.83</v>
      </c>
      <c r="T59" s="51"/>
    </row>
    <row r="60" spans="1:19" ht="18.75" customHeight="1">
      <c r="A60" s="102" t="s">
        <v>44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4"/>
      <c r="P60" s="104"/>
      <c r="Q60" s="104"/>
      <c r="R60" s="104"/>
      <c r="S60" s="104"/>
    </row>
    <row r="61" spans="1:19" ht="99.75">
      <c r="A61" s="66" t="s">
        <v>86</v>
      </c>
      <c r="B61" s="67" t="s">
        <v>48</v>
      </c>
      <c r="C61" s="67" t="s">
        <v>11</v>
      </c>
      <c r="D61" s="67" t="s">
        <v>4</v>
      </c>
      <c r="E61" s="72" t="s">
        <v>110</v>
      </c>
      <c r="F61" s="67" t="s">
        <v>45</v>
      </c>
      <c r="G61" s="67"/>
      <c r="H61" s="71" t="s">
        <v>72</v>
      </c>
      <c r="I61" s="71"/>
      <c r="J61" s="61" t="s">
        <v>9</v>
      </c>
      <c r="K61" s="61">
        <f>K15-K22</f>
        <v>0</v>
      </c>
      <c r="L61" s="61" t="s">
        <v>9</v>
      </c>
      <c r="M61" s="61">
        <f>M15-M22</f>
        <v>0</v>
      </c>
      <c r="N61" s="61" t="s">
        <v>9</v>
      </c>
      <c r="O61" s="61">
        <f>O15-O22</f>
        <v>0</v>
      </c>
      <c r="P61" s="61" t="s">
        <v>9</v>
      </c>
      <c r="Q61" s="61">
        <v>0</v>
      </c>
      <c r="R61" s="61" t="s">
        <v>9</v>
      </c>
      <c r="S61" s="61">
        <f>K61+M61+O61+Q61</f>
        <v>0</v>
      </c>
    </row>
    <row r="62" spans="1:19" ht="71.25">
      <c r="A62" s="66" t="s">
        <v>88</v>
      </c>
      <c r="B62" s="67" t="s">
        <v>48</v>
      </c>
      <c r="C62" s="67" t="s">
        <v>11</v>
      </c>
      <c r="D62" s="67" t="s">
        <v>4</v>
      </c>
      <c r="E62" s="67" t="s">
        <v>93</v>
      </c>
      <c r="F62" s="67" t="s">
        <v>45</v>
      </c>
      <c r="G62" s="67"/>
      <c r="H62" s="71" t="s">
        <v>72</v>
      </c>
      <c r="I62" s="71"/>
      <c r="J62" s="61" t="s">
        <v>9</v>
      </c>
      <c r="K62" s="61">
        <f>K16-K25</f>
        <v>0</v>
      </c>
      <c r="L62" s="61" t="s">
        <v>9</v>
      </c>
      <c r="M62" s="61">
        <f>M16-M25</f>
        <v>0</v>
      </c>
      <c r="N62" s="61" t="s">
        <v>9</v>
      </c>
      <c r="O62" s="61">
        <v>0</v>
      </c>
      <c r="P62" s="61" t="s">
        <v>9</v>
      </c>
      <c r="Q62" s="61">
        <v>0</v>
      </c>
      <c r="R62" s="69"/>
      <c r="S62" s="61">
        <f>K62+M62+O62+Q62</f>
        <v>0</v>
      </c>
    </row>
    <row r="63" spans="1:19" ht="71.25">
      <c r="A63" s="66" t="s">
        <v>51</v>
      </c>
      <c r="B63" s="67" t="s">
        <v>48</v>
      </c>
      <c r="C63" s="67" t="s">
        <v>11</v>
      </c>
      <c r="D63" s="67" t="s">
        <v>4</v>
      </c>
      <c r="E63" s="72" t="s">
        <v>110</v>
      </c>
      <c r="F63" s="67" t="s">
        <v>46</v>
      </c>
      <c r="G63" s="67"/>
      <c r="H63" s="71" t="s">
        <v>72</v>
      </c>
      <c r="I63" s="71"/>
      <c r="J63" s="61" t="s">
        <v>9</v>
      </c>
      <c r="K63" s="61">
        <f>K17-K30</f>
        <v>0</v>
      </c>
      <c r="L63" s="61" t="s">
        <v>9</v>
      </c>
      <c r="M63" s="61">
        <f>M17-M30</f>
        <v>0</v>
      </c>
      <c r="N63" s="61" t="s">
        <v>9</v>
      </c>
      <c r="O63" s="61">
        <f>O17-O30</f>
        <v>0</v>
      </c>
      <c r="P63" s="61" t="s">
        <v>9</v>
      </c>
      <c r="Q63" s="61">
        <v>0</v>
      </c>
      <c r="R63" s="61" t="s">
        <v>9</v>
      </c>
      <c r="S63" s="61">
        <f>K63+M63+O63+Q63</f>
        <v>0</v>
      </c>
    </row>
    <row r="64" spans="1:19" ht="42.75">
      <c r="A64" s="66" t="s">
        <v>77</v>
      </c>
      <c r="B64" s="67" t="s">
        <v>48</v>
      </c>
      <c r="C64" s="67" t="s">
        <v>11</v>
      </c>
      <c r="D64" s="67" t="s">
        <v>4</v>
      </c>
      <c r="E64" s="67" t="s">
        <v>94</v>
      </c>
      <c r="F64" s="67" t="s">
        <v>45</v>
      </c>
      <c r="G64" s="67"/>
      <c r="H64" s="71" t="s">
        <v>72</v>
      </c>
      <c r="I64" s="71"/>
      <c r="J64" s="61" t="s">
        <v>9</v>
      </c>
      <c r="K64" s="61">
        <f>K18-K36</f>
        <v>201378.05999999866</v>
      </c>
      <c r="L64" s="61" t="s">
        <v>9</v>
      </c>
      <c r="M64" s="61">
        <f>M18-M36</f>
        <v>102131.01999999955</v>
      </c>
      <c r="N64" s="61" t="s">
        <v>9</v>
      </c>
      <c r="O64" s="61">
        <f>O18-O36</f>
        <v>0</v>
      </c>
      <c r="P64" s="61" t="s">
        <v>9</v>
      </c>
      <c r="Q64" s="61">
        <v>0</v>
      </c>
      <c r="R64" s="61" t="s">
        <v>9</v>
      </c>
      <c r="S64" s="61">
        <f>K64+M64+O64+Q64</f>
        <v>303509.0799999982</v>
      </c>
    </row>
    <row r="65" spans="1:19" ht="42.75">
      <c r="A65" s="66" t="s">
        <v>54</v>
      </c>
      <c r="B65" s="67" t="s">
        <v>48</v>
      </c>
      <c r="C65" s="67" t="s">
        <v>11</v>
      </c>
      <c r="D65" s="67" t="s">
        <v>4</v>
      </c>
      <c r="E65" s="67" t="s">
        <v>95</v>
      </c>
      <c r="F65" s="67" t="s">
        <v>46</v>
      </c>
      <c r="G65" s="67"/>
      <c r="H65" s="71" t="s">
        <v>72</v>
      </c>
      <c r="I65" s="71"/>
      <c r="J65" s="61" t="s">
        <v>9</v>
      </c>
      <c r="K65" s="61">
        <f>K19-K52</f>
        <v>0</v>
      </c>
      <c r="L65" s="61" t="s">
        <v>9</v>
      </c>
      <c r="M65" s="61">
        <f>M19-M52</f>
        <v>0</v>
      </c>
      <c r="N65" s="61" t="s">
        <v>9</v>
      </c>
      <c r="O65" s="61">
        <f>O19-O52</f>
        <v>0</v>
      </c>
      <c r="P65" s="61" t="s">
        <v>9</v>
      </c>
      <c r="Q65" s="61">
        <v>0</v>
      </c>
      <c r="R65" s="61" t="s">
        <v>9</v>
      </c>
      <c r="S65" s="61">
        <f>K65+M65+O65+Q65</f>
        <v>0</v>
      </c>
    </row>
    <row r="66" spans="1:20" s="19" customFormat="1" ht="18" customHeight="1">
      <c r="A66" s="100" t="s">
        <v>69</v>
      </c>
      <c r="B66" s="101"/>
      <c r="C66" s="101"/>
      <c r="D66" s="101"/>
      <c r="E66" s="101"/>
      <c r="F66" s="101"/>
      <c r="G66" s="101"/>
      <c r="H66" s="101"/>
      <c r="I66" s="70"/>
      <c r="J66" s="63" t="s">
        <v>9</v>
      </c>
      <c r="K66" s="63">
        <f>SUM(K61:K65)</f>
        <v>201378.05999999866</v>
      </c>
      <c r="L66" s="63" t="s">
        <v>9</v>
      </c>
      <c r="M66" s="63">
        <f>SUM(M61:M65)</f>
        <v>102131.01999999955</v>
      </c>
      <c r="N66" s="63" t="s">
        <v>9</v>
      </c>
      <c r="O66" s="63">
        <f>SUM(O61:O65)</f>
        <v>0</v>
      </c>
      <c r="P66" s="63" t="s">
        <v>9</v>
      </c>
      <c r="Q66" s="63">
        <f>Q64</f>
        <v>0</v>
      </c>
      <c r="R66" s="63" t="s">
        <v>9</v>
      </c>
      <c r="S66" s="63">
        <f>SUM(S61:S65)</f>
        <v>303509.0799999982</v>
      </c>
      <c r="T66" s="55"/>
    </row>
    <row r="67" spans="1:21" ht="21.75" customHeight="1">
      <c r="A67" s="85" t="s">
        <v>39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7"/>
      <c r="P67" s="87"/>
      <c r="Q67" s="87"/>
      <c r="R67" s="88"/>
      <c r="S67" s="88"/>
      <c r="T67" s="42"/>
      <c r="U67" s="42"/>
    </row>
    <row r="68" spans="1:19" s="11" customFormat="1" ht="51" collapsed="1">
      <c r="A68" s="12" t="s">
        <v>53</v>
      </c>
      <c r="B68" s="13" t="s">
        <v>48</v>
      </c>
      <c r="C68" s="13" t="s">
        <v>11</v>
      </c>
      <c r="D68" s="13" t="s">
        <v>4</v>
      </c>
      <c r="E68" s="13" t="s">
        <v>94</v>
      </c>
      <c r="F68" s="13" t="s">
        <v>14</v>
      </c>
      <c r="G68" s="13"/>
      <c r="H68" s="13">
        <v>223</v>
      </c>
      <c r="I68" s="13"/>
      <c r="J68" s="14">
        <f>J42</f>
        <v>1517480.22</v>
      </c>
      <c r="K68" s="14">
        <f>K42</f>
        <v>1419890.36</v>
      </c>
      <c r="L68" s="14">
        <f aca="true" t="shared" si="9" ref="L68:S68">L42</f>
        <v>0</v>
      </c>
      <c r="M68" s="14">
        <f t="shared" si="9"/>
        <v>0</v>
      </c>
      <c r="N68" s="14">
        <f t="shared" si="9"/>
        <v>0</v>
      </c>
      <c r="O68" s="14">
        <f t="shared" si="9"/>
        <v>0</v>
      </c>
      <c r="P68" s="14">
        <f t="shared" si="9"/>
        <v>132528.16</v>
      </c>
      <c r="Q68" s="14">
        <f t="shared" si="9"/>
        <v>132528.16</v>
      </c>
      <c r="R68" s="14">
        <f>R42</f>
        <v>1650008.38</v>
      </c>
      <c r="S68" s="14">
        <f t="shared" si="9"/>
        <v>1552418.52</v>
      </c>
    </row>
    <row r="69" spans="1:19" s="22" customFormat="1" ht="11.25">
      <c r="A69" s="35" t="s">
        <v>37</v>
      </c>
      <c r="B69" s="21" t="s">
        <v>48</v>
      </c>
      <c r="C69" s="21" t="s">
        <v>11</v>
      </c>
      <c r="D69" s="21" t="s">
        <v>4</v>
      </c>
      <c r="E69" s="44" t="s">
        <v>94</v>
      </c>
      <c r="F69" s="21" t="s">
        <v>14</v>
      </c>
      <c r="G69" s="21" t="s">
        <v>92</v>
      </c>
      <c r="H69" s="21" t="s">
        <v>36</v>
      </c>
      <c r="I69" s="21"/>
      <c r="J69" s="23">
        <f>1069728.23+97589.86</f>
        <v>1167318.09</v>
      </c>
      <c r="K69" s="23">
        <f>1165524.21-Q69</f>
        <v>1069728.23</v>
      </c>
      <c r="L69" s="23"/>
      <c r="M69" s="23"/>
      <c r="N69" s="23"/>
      <c r="O69" s="23"/>
      <c r="P69" s="23">
        <f>95795.98+36</f>
        <v>95831.98</v>
      </c>
      <c r="Q69" s="23">
        <v>95795.98</v>
      </c>
      <c r="R69" s="18">
        <f aca="true" t="shared" si="10" ref="R69:S73">J69+L69+N69+P69</f>
        <v>1263150.07</v>
      </c>
      <c r="S69" s="18">
        <f t="shared" si="10"/>
        <v>1165524.21</v>
      </c>
    </row>
    <row r="70" spans="1:19" s="22" customFormat="1" ht="11.25">
      <c r="A70" s="35" t="s">
        <v>38</v>
      </c>
      <c r="B70" s="21" t="s">
        <v>48</v>
      </c>
      <c r="C70" s="21" t="s">
        <v>11</v>
      </c>
      <c r="D70" s="21" t="s">
        <v>4</v>
      </c>
      <c r="E70" s="44" t="s">
        <v>94</v>
      </c>
      <c r="F70" s="21" t="s">
        <v>14</v>
      </c>
      <c r="G70" s="21" t="s">
        <v>92</v>
      </c>
      <c r="H70" s="21" t="s">
        <v>36</v>
      </c>
      <c r="I70" s="21"/>
      <c r="J70" s="23">
        <v>318051.76</v>
      </c>
      <c r="K70" s="23">
        <f>348103.52-Q70</f>
        <v>318051.76</v>
      </c>
      <c r="L70" s="23"/>
      <c r="M70" s="23"/>
      <c r="N70" s="23"/>
      <c r="O70" s="23"/>
      <c r="P70" s="23">
        <v>30015.76</v>
      </c>
      <c r="Q70" s="23">
        <v>30051.76</v>
      </c>
      <c r="R70" s="18">
        <f t="shared" si="10"/>
        <v>348067.52</v>
      </c>
      <c r="S70" s="18">
        <f t="shared" si="10"/>
        <v>348103.52</v>
      </c>
    </row>
    <row r="71" spans="1:19" s="22" customFormat="1" ht="11.25">
      <c r="A71" s="36" t="s">
        <v>50</v>
      </c>
      <c r="B71" s="21" t="s">
        <v>48</v>
      </c>
      <c r="C71" s="21" t="s">
        <v>11</v>
      </c>
      <c r="D71" s="21" t="s">
        <v>4</v>
      </c>
      <c r="E71" s="44" t="s">
        <v>94</v>
      </c>
      <c r="F71" s="21" t="s">
        <v>14</v>
      </c>
      <c r="G71" s="21" t="s">
        <v>92</v>
      </c>
      <c r="H71" s="21" t="s">
        <v>36</v>
      </c>
      <c r="I71" s="21"/>
      <c r="J71" s="23">
        <v>32110.37</v>
      </c>
      <c r="K71" s="23">
        <f>38790.79-Q71</f>
        <v>32110.370000000003</v>
      </c>
      <c r="L71" s="23"/>
      <c r="M71" s="23"/>
      <c r="N71" s="23"/>
      <c r="O71" s="23"/>
      <c r="P71" s="23">
        <v>6680.42</v>
      </c>
      <c r="Q71" s="23">
        <v>6680.42</v>
      </c>
      <c r="R71" s="18">
        <f t="shared" si="10"/>
        <v>38790.79</v>
      </c>
      <c r="S71" s="18">
        <f t="shared" si="10"/>
        <v>38790.79</v>
      </c>
    </row>
    <row r="72" spans="1:19" s="22" customFormat="1" ht="11.25">
      <c r="A72" s="35" t="s">
        <v>66</v>
      </c>
      <c r="B72" s="21" t="s">
        <v>48</v>
      </c>
      <c r="C72" s="21" t="s">
        <v>11</v>
      </c>
      <c r="D72" s="21" t="s">
        <v>4</v>
      </c>
      <c r="E72" s="44" t="s">
        <v>94</v>
      </c>
      <c r="F72" s="21" t="s">
        <v>14</v>
      </c>
      <c r="G72" s="21" t="s">
        <v>92</v>
      </c>
      <c r="H72" s="21" t="s">
        <v>36</v>
      </c>
      <c r="I72" s="21"/>
      <c r="J72" s="23"/>
      <c r="K72" s="23"/>
      <c r="L72" s="23"/>
      <c r="M72" s="23"/>
      <c r="N72" s="23"/>
      <c r="O72" s="23"/>
      <c r="P72" s="23"/>
      <c r="Q72" s="23"/>
      <c r="R72" s="18">
        <f t="shared" si="10"/>
        <v>0</v>
      </c>
      <c r="S72" s="18">
        <f t="shared" si="10"/>
        <v>0</v>
      </c>
    </row>
    <row r="73" spans="1:19" s="22" customFormat="1" ht="11.25">
      <c r="A73" s="35" t="s">
        <v>49</v>
      </c>
      <c r="B73" s="21" t="s">
        <v>48</v>
      </c>
      <c r="C73" s="21" t="s">
        <v>11</v>
      </c>
      <c r="D73" s="21" t="s">
        <v>4</v>
      </c>
      <c r="E73" s="44" t="s">
        <v>94</v>
      </c>
      <c r="F73" s="21" t="s">
        <v>14</v>
      </c>
      <c r="G73" s="21" t="s">
        <v>92</v>
      </c>
      <c r="H73" s="21" t="s">
        <v>36</v>
      </c>
      <c r="I73" s="21"/>
      <c r="J73" s="23"/>
      <c r="K73" s="23"/>
      <c r="L73" s="23"/>
      <c r="M73" s="23"/>
      <c r="N73" s="23"/>
      <c r="O73" s="23"/>
      <c r="P73" s="23"/>
      <c r="Q73" s="23"/>
      <c r="R73" s="18">
        <f t="shared" si="10"/>
        <v>0</v>
      </c>
      <c r="S73" s="18">
        <f t="shared" si="10"/>
        <v>0</v>
      </c>
    </row>
    <row r="74" spans="1:19" s="27" customFormat="1" ht="16.5" customHeight="1">
      <c r="A74" s="85" t="s">
        <v>74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7"/>
      <c r="P74" s="87"/>
      <c r="Q74" s="87"/>
      <c r="R74" s="88"/>
      <c r="S74" s="88"/>
    </row>
    <row r="75" spans="1:19" s="27" customFormat="1" ht="15" customHeight="1">
      <c r="A75" s="85" t="s">
        <v>75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7"/>
      <c r="P75" s="87"/>
      <c r="Q75" s="87"/>
      <c r="R75" s="88"/>
      <c r="S75" s="88"/>
    </row>
    <row r="76" spans="1:19" s="27" customFormat="1" ht="15">
      <c r="A76" s="12" t="s">
        <v>62</v>
      </c>
      <c r="B76" s="13" t="s">
        <v>48</v>
      </c>
      <c r="C76" s="13" t="s">
        <v>58</v>
      </c>
      <c r="D76" s="13" t="s">
        <v>58</v>
      </c>
      <c r="E76" s="13" t="s">
        <v>59</v>
      </c>
      <c r="F76" s="13" t="s">
        <v>14</v>
      </c>
      <c r="G76" s="13"/>
      <c r="H76" s="13" t="s">
        <v>14</v>
      </c>
      <c r="I76" s="13"/>
      <c r="J76" s="14">
        <f aca="true" t="shared" si="11" ref="J76:S76">SUM(J77:J77)</f>
        <v>0</v>
      </c>
      <c r="K76" s="14">
        <f t="shared" si="11"/>
        <v>0</v>
      </c>
      <c r="L76" s="14">
        <f t="shared" si="11"/>
        <v>0</v>
      </c>
      <c r="M76" s="14">
        <f t="shared" si="11"/>
        <v>0</v>
      </c>
      <c r="N76" s="14">
        <f t="shared" si="11"/>
        <v>0</v>
      </c>
      <c r="O76" s="14">
        <f t="shared" si="11"/>
        <v>0</v>
      </c>
      <c r="P76" s="14">
        <f t="shared" si="11"/>
        <v>0</v>
      </c>
      <c r="Q76" s="14">
        <f t="shared" si="11"/>
        <v>0</v>
      </c>
      <c r="R76" s="14">
        <f t="shared" si="11"/>
        <v>0</v>
      </c>
      <c r="S76" s="14">
        <f t="shared" si="11"/>
        <v>0</v>
      </c>
    </row>
    <row r="77" spans="1:19" s="22" customFormat="1" ht="11.25">
      <c r="A77" s="20" t="s">
        <v>61</v>
      </c>
      <c r="B77" s="21" t="s">
        <v>48</v>
      </c>
      <c r="C77" s="21" t="s">
        <v>11</v>
      </c>
      <c r="D77" s="21" t="s">
        <v>4</v>
      </c>
      <c r="E77" s="44" t="s">
        <v>94</v>
      </c>
      <c r="F77" s="21" t="s">
        <v>14</v>
      </c>
      <c r="G77" s="21"/>
      <c r="H77" s="21" t="s">
        <v>47</v>
      </c>
      <c r="I77" s="21"/>
      <c r="J77" s="39"/>
      <c r="K77" s="23"/>
      <c r="L77" s="23"/>
      <c r="M77" s="37"/>
      <c r="N77" s="23"/>
      <c r="O77" s="23"/>
      <c r="P77" s="23"/>
      <c r="Q77" s="23"/>
      <c r="R77" s="18">
        <f>J77+L77+N77+P77</f>
        <v>0</v>
      </c>
      <c r="S77" s="18">
        <f>K77+M77+O77+Q77</f>
        <v>0</v>
      </c>
    </row>
    <row r="78" spans="1:19" s="27" customFormat="1" ht="18" customHeight="1">
      <c r="A78" s="85" t="s">
        <v>76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7"/>
      <c r="P78" s="87"/>
      <c r="Q78" s="87"/>
      <c r="R78" s="88"/>
      <c r="S78" s="88"/>
    </row>
    <row r="79" spans="1:19" s="27" customFormat="1" ht="15">
      <c r="A79" s="12" t="s">
        <v>63</v>
      </c>
      <c r="B79" s="13" t="s">
        <v>48</v>
      </c>
      <c r="C79" s="13" t="s">
        <v>58</v>
      </c>
      <c r="D79" s="13" t="s">
        <v>58</v>
      </c>
      <c r="E79" s="13" t="s">
        <v>59</v>
      </c>
      <c r="F79" s="13" t="s">
        <v>14</v>
      </c>
      <c r="G79" s="13"/>
      <c r="H79" s="13" t="s">
        <v>14</v>
      </c>
      <c r="I79" s="13"/>
      <c r="J79" s="41">
        <f aca="true" t="shared" si="12" ref="J79:S79">SUM(J80:J80)</f>
        <v>0</v>
      </c>
      <c r="K79" s="41">
        <f t="shared" si="12"/>
        <v>0</v>
      </c>
      <c r="L79" s="14">
        <f t="shared" si="12"/>
        <v>0</v>
      </c>
      <c r="M79" s="14">
        <f t="shared" si="12"/>
        <v>0</v>
      </c>
      <c r="N79" s="14">
        <f t="shared" si="12"/>
        <v>0</v>
      </c>
      <c r="O79" s="14">
        <f t="shared" si="12"/>
        <v>0</v>
      </c>
      <c r="P79" s="14">
        <f t="shared" si="12"/>
        <v>0</v>
      </c>
      <c r="Q79" s="14">
        <f t="shared" si="12"/>
        <v>0</v>
      </c>
      <c r="R79" s="41">
        <f t="shared" si="12"/>
        <v>0</v>
      </c>
      <c r="S79" s="41">
        <f t="shared" si="12"/>
        <v>0</v>
      </c>
    </row>
    <row r="80" spans="1:19" s="22" customFormat="1" ht="11.25">
      <c r="A80" s="20" t="s">
        <v>64</v>
      </c>
      <c r="B80" s="21" t="s">
        <v>48</v>
      </c>
      <c r="C80" s="21" t="s">
        <v>11</v>
      </c>
      <c r="D80" s="21" t="s">
        <v>4</v>
      </c>
      <c r="E80" s="44" t="s">
        <v>94</v>
      </c>
      <c r="F80" s="21" t="s">
        <v>14</v>
      </c>
      <c r="G80" s="21"/>
      <c r="H80" s="21" t="s">
        <v>47</v>
      </c>
      <c r="I80" s="21"/>
      <c r="J80" s="23">
        <v>0</v>
      </c>
      <c r="K80" s="23">
        <v>0</v>
      </c>
      <c r="L80" s="23"/>
      <c r="M80" s="23"/>
      <c r="N80" s="23"/>
      <c r="O80" s="23"/>
      <c r="P80" s="23"/>
      <c r="Q80" s="23"/>
      <c r="R80" s="18">
        <f>J80+L80+N80+P80</f>
        <v>0</v>
      </c>
      <c r="S80" s="18">
        <f>K80+M80+O80+Q80</f>
        <v>0</v>
      </c>
    </row>
    <row r="81" spans="1:19" s="40" customFormat="1" ht="11.25">
      <c r="A81" s="24"/>
      <c r="B81" s="25"/>
      <c r="C81" s="25"/>
      <c r="D81" s="25"/>
      <c r="E81" s="25"/>
      <c r="F81" s="25"/>
      <c r="G81" s="25"/>
      <c r="H81" s="25"/>
      <c r="I81" s="25"/>
      <c r="J81" s="26"/>
      <c r="K81" s="26"/>
      <c r="L81" s="26"/>
      <c r="M81" s="26"/>
      <c r="N81" s="26"/>
      <c r="O81" s="26"/>
      <c r="P81" s="26"/>
      <c r="Q81" s="26"/>
      <c r="R81" s="34"/>
      <c r="S81" s="34"/>
    </row>
    <row r="82" spans="1:25" s="40" customFormat="1" ht="21" customHeight="1">
      <c r="A82" s="92"/>
      <c r="B82" s="92"/>
      <c r="C82" s="92"/>
      <c r="D82" s="25"/>
      <c r="E82" s="25"/>
      <c r="F82" s="25"/>
      <c r="G82" s="25"/>
      <c r="H82" s="25"/>
      <c r="I82" s="25"/>
      <c r="J82" s="26"/>
      <c r="K82" s="26"/>
      <c r="L82" s="26"/>
      <c r="M82" s="26"/>
      <c r="N82" s="26"/>
      <c r="O82" s="26"/>
      <c r="P82" s="26"/>
      <c r="Q82" s="26"/>
      <c r="R82" s="34"/>
      <c r="S82" s="28"/>
      <c r="T82" s="28"/>
      <c r="U82" s="28"/>
      <c r="V82" s="28"/>
      <c r="W82" s="28"/>
      <c r="X82" s="28"/>
      <c r="Y82" s="28"/>
    </row>
    <row r="83" spans="1:19" s="40" customFormat="1" ht="11.25">
      <c r="A83" s="24"/>
      <c r="B83" s="25"/>
      <c r="C83" s="25"/>
      <c r="D83" s="25"/>
      <c r="E83" s="25"/>
      <c r="F83" s="25"/>
      <c r="G83" s="25"/>
      <c r="H83" s="25"/>
      <c r="I83" s="25"/>
      <c r="J83" s="26"/>
      <c r="K83" s="26"/>
      <c r="L83" s="26"/>
      <c r="M83" s="26"/>
      <c r="N83" s="26"/>
      <c r="O83" s="26"/>
      <c r="P83" s="26"/>
      <c r="Q83" s="26"/>
      <c r="R83" s="34"/>
      <c r="S83" s="34"/>
    </row>
    <row r="84" spans="1:17" s="27" customFormat="1" ht="47.25" customHeight="1">
      <c r="A84" s="105" t="s">
        <v>97</v>
      </c>
      <c r="B84" s="94"/>
      <c r="C84" s="6"/>
      <c r="D84" s="6"/>
      <c r="E84" s="32"/>
      <c r="F84" s="33"/>
      <c r="G84" s="57"/>
      <c r="H84" s="27" t="s">
        <v>107</v>
      </c>
      <c r="I84" s="7"/>
      <c r="K84" s="106" t="s">
        <v>98</v>
      </c>
      <c r="L84" s="107"/>
      <c r="M84" s="107"/>
      <c r="N84" s="107"/>
      <c r="O84" s="33"/>
      <c r="P84" s="33"/>
      <c r="Q84" s="27" t="s">
        <v>60</v>
      </c>
    </row>
    <row r="85" spans="11:12" s="27" customFormat="1" ht="15">
      <c r="K85" s="49"/>
      <c r="L85" s="49"/>
    </row>
    <row r="86" spans="11:15" s="27" customFormat="1" ht="15">
      <c r="K86" s="49"/>
      <c r="L86" s="43"/>
      <c r="N86" s="50"/>
      <c r="O86" s="43"/>
    </row>
    <row r="87" s="27" customFormat="1" ht="15">
      <c r="B87" s="27" t="s">
        <v>43</v>
      </c>
    </row>
    <row r="88" s="27" customFormat="1" ht="15"/>
    <row r="89" ht="12.75">
      <c r="K89" s="42"/>
    </row>
    <row r="91" spans="11:13" ht="12.75">
      <c r="K91" s="42"/>
      <c r="M91" s="42"/>
    </row>
    <row r="92" spans="11:13" ht="12.75">
      <c r="K92" s="42"/>
      <c r="M92" s="42"/>
    </row>
    <row r="94" spans="11:13" ht="12.75">
      <c r="K94" s="42"/>
      <c r="L94" s="42"/>
      <c r="M94" s="42"/>
    </row>
    <row r="95" spans="11:13" ht="12.75">
      <c r="K95" s="42"/>
      <c r="L95" s="42"/>
      <c r="M95" s="42"/>
    </row>
    <row r="98" ht="12.75">
      <c r="K98" s="42"/>
    </row>
    <row r="99" ht="12.75">
      <c r="K99" s="42"/>
    </row>
    <row r="105" ht="12.75">
      <c r="R105" s="42"/>
    </row>
  </sheetData>
  <sheetProtection/>
  <autoFilter ref="A13:Y80"/>
  <mergeCells count="29">
    <mergeCell ref="A21:S21"/>
    <mergeCell ref="A59:H59"/>
    <mergeCell ref="A55:H55"/>
    <mergeCell ref="A56:S56"/>
    <mergeCell ref="A84:B84"/>
    <mergeCell ref="K84:N84"/>
    <mergeCell ref="A57:S57"/>
    <mergeCell ref="A60:S60"/>
    <mergeCell ref="A67:S67"/>
    <mergeCell ref="A66:H66"/>
    <mergeCell ref="A82:C82"/>
    <mergeCell ref="A75:S75"/>
    <mergeCell ref="A78:S78"/>
    <mergeCell ref="A74:S74"/>
    <mergeCell ref="N2:S2"/>
    <mergeCell ref="J11:K11"/>
    <mergeCell ref="A3:S3"/>
    <mergeCell ref="A4:S4"/>
    <mergeCell ref="K6:L6"/>
    <mergeCell ref="B7:O7"/>
    <mergeCell ref="B10:H11"/>
    <mergeCell ref="A10:A12"/>
    <mergeCell ref="A20:H20"/>
    <mergeCell ref="A14:S14"/>
    <mergeCell ref="L11:M11"/>
    <mergeCell ref="P10:Q11"/>
    <mergeCell ref="R10:S11"/>
    <mergeCell ref="J10:O10"/>
    <mergeCell ref="N11:O11"/>
  </mergeCells>
  <conditionalFormatting sqref="J68:S68">
    <cfRule type="expression" priority="7" dxfId="0" stopIfTrue="1">
      <formula>J68&lt;&gt;(J69+J70+J71+J72+J73)</formula>
    </cfRule>
  </conditionalFormatting>
  <conditionalFormatting sqref="J22 L22 N22 R22">
    <cfRule type="expression" priority="13" dxfId="0" stopIfTrue="1">
      <formula>J22&lt;&gt;J15</formula>
    </cfRule>
  </conditionalFormatting>
  <conditionalFormatting sqref="J30 L30 N30 R30">
    <cfRule type="expression" priority="14" dxfId="0" stopIfTrue="1">
      <formula>J30&lt;&gt;J17</formula>
    </cfRule>
  </conditionalFormatting>
  <conditionalFormatting sqref="N36 L36">
    <cfRule type="expression" priority="15" dxfId="0" stopIfTrue="1">
      <formula>L36&lt;&gt;L18</formula>
    </cfRule>
  </conditionalFormatting>
  <conditionalFormatting sqref="J52 L52 N52 R52">
    <cfRule type="expression" priority="16" dxfId="0" stopIfTrue="1">
      <formula>J52&lt;&gt;J19</formula>
    </cfRule>
  </conditionalFormatting>
  <conditionalFormatting sqref="J25 L25 N25 R25">
    <cfRule type="expression" priority="35" dxfId="0" stopIfTrue="1">
      <formula>J25&lt;&gt;J16</formula>
    </cfRule>
  </conditionalFormatting>
  <conditionalFormatting sqref="M61:M65 K61:K65 O61:O65 S61:S65 Q61:Q65 P58:S58">
    <cfRule type="cellIs" priority="55" dxfId="0" operator="lessThan" stopIfTrue="1">
      <formula>0</formula>
    </cfRule>
  </conditionalFormatting>
  <conditionalFormatting sqref="J76:M76 R76:S76">
    <cfRule type="expression" priority="1052" dxfId="0" stopIfTrue="1">
      <formula>J76&lt;&gt;(J77+#REF!+#REF!+#REF!+H334H333)</formula>
    </cfRule>
  </conditionalFormatting>
  <conditionalFormatting sqref="P76:Q76">
    <cfRule type="expression" priority="1060" dxfId="0" stopIfTrue="1">
      <formula>P76&lt;&gt;(P77+#REF!+#REF!+#REF!)</formula>
    </cfRule>
  </conditionalFormatting>
  <conditionalFormatting sqref="N76:O76">
    <cfRule type="expression" priority="1061" dxfId="2" stopIfTrue="1">
      <formula>N76&lt;&gt;(N77+#REF!+#REF!+#REF!)</formula>
    </cfRule>
  </conditionalFormatting>
  <conditionalFormatting sqref="L79:Q79">
    <cfRule type="expression" priority="1062" dxfId="0" stopIfTrue="1">
      <formula>L79&lt;&gt;(L80+#REF!+#REF!+#REF!)</formula>
    </cfRule>
  </conditionalFormatting>
  <conditionalFormatting sqref="J79:K79 R79:S79">
    <cfRule type="expression" priority="1063" dxfId="0" stopIfTrue="1">
      <formula>J79&lt;&gt;(J80+#REF!+#REF!+#REF!+Н347)</formula>
    </cfRule>
  </conditionalFormatting>
  <printOptions/>
  <pageMargins left="0.1968503937007874" right="0.1968503937007874" top="0.3937007874015748" bottom="0" header="0.1968503937007874" footer="0.1968503937007874"/>
  <pageSetup horizontalDpi="600" verticalDpi="600" orientation="landscape" paperSize="9" scale="45" r:id="rId1"/>
  <rowBreaks count="1" manualBreakCount="1">
    <brk id="5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2018-01-11T06:57:55Z</cp:lastPrinted>
  <dcterms:created xsi:type="dcterms:W3CDTF">2001-08-03T06:50:37Z</dcterms:created>
  <dcterms:modified xsi:type="dcterms:W3CDTF">2019-02-05T09:31:09Z</dcterms:modified>
  <cp:category/>
  <cp:version/>
  <cp:contentType/>
  <cp:contentStatus/>
</cp:coreProperties>
</file>